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285" documentId="13_ncr:1_{78292004-BCDA-47B3-87BA-B4A01557AC04}" xr6:coauthVersionLast="47" xr6:coauthVersionMax="47" xr10:uidLastSave="{E38B3A37-BF6D-4C86-B84C-CD659E127245}"/>
  <bookViews>
    <workbookView xWindow="-120" yWindow="-120" windowWidth="29040" windowHeight="15840" xr2:uid="{00000000-000D-0000-FFFF-FFFF00000000}"/>
  </bookViews>
  <sheets>
    <sheet name="Приложение 1_2026_EUR" sheetId="7" r:id="rId1"/>
  </sheets>
  <calcPr calcId="191028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7" l="1"/>
  <c r="C25" i="7"/>
  <c r="C23" i="7"/>
  <c r="C22" i="7"/>
  <c r="C20" i="7"/>
  <c r="F18" i="7"/>
  <c r="F50" i="7"/>
  <c r="F49" i="7"/>
  <c r="F48" i="7"/>
  <c r="F47" i="7"/>
  <c r="F44" i="7"/>
  <c r="F43" i="7"/>
  <c r="F40" i="7"/>
  <c r="F39" i="7"/>
  <c r="F38" i="7"/>
  <c r="F37" i="7"/>
  <c r="F36" i="7"/>
  <c r="F35" i="7"/>
  <c r="F34" i="7"/>
  <c r="C50" i="7"/>
  <c r="C47" i="7"/>
  <c r="C44" i="7"/>
  <c r="C43" i="7"/>
  <c r="C38" i="7"/>
  <c r="C37" i="7"/>
  <c r="C35" i="7"/>
  <c r="C34" i="7"/>
  <c r="C30" i="7"/>
  <c r="F29" i="7"/>
  <c r="C29" i="7"/>
  <c r="F28" i="7"/>
  <c r="C26" i="7"/>
  <c r="F24" i="7"/>
  <c r="F23" i="7"/>
  <c r="F22" i="7"/>
  <c r="F21" i="7"/>
  <c r="C21" i="7"/>
  <c r="F20" i="7"/>
  <c r="C19" i="7"/>
  <c r="C18" i="7"/>
  <c r="F17" i="7"/>
  <c r="C17" i="7"/>
  <c r="F19" i="7"/>
  <c r="C31" i="7" l="1"/>
  <c r="C36" i="7" s="1"/>
  <c r="C33" i="7" s="1"/>
  <c r="F46" i="7"/>
  <c r="F42" i="7"/>
  <c r="F33" i="7"/>
  <c r="C46" i="7"/>
  <c r="C42" i="7"/>
  <c r="F31" i="7"/>
  <c r="F52" i="7" l="1"/>
  <c r="C52" i="7"/>
</calcChain>
</file>

<file path=xl/sharedStrings.xml><?xml version="1.0" encoding="utf-8"?>
<sst xmlns="http://schemas.openxmlformats.org/spreadsheetml/2006/main" count="142" uniqueCount="91">
  <si>
    <t>Приложение № 1</t>
  </si>
  <si>
    <t>към чл. 6</t>
  </si>
  <si>
    <t>Систематизирана информация за разходите, които дружеството възнамерява да</t>
  </si>
  <si>
    <t>извърши през отчетния период за доставки, строителство и услуги</t>
  </si>
  <si>
    <t>Номер по ред</t>
  </si>
  <si>
    <t>предмет (описание на разхода)</t>
  </si>
  <si>
    <t>Забележка</t>
  </si>
  <si>
    <t>вид процедура по ЗОП</t>
  </si>
  <si>
    <t>правно основание по ЗОП</t>
  </si>
  <si>
    <t>период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</si>
  <si>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</si>
  <si>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</si>
  <si>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</si>
  <si>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</si>
  <si>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Платени данъци, различни от данъка върху дохода</t>
  </si>
  <si>
    <t>Плащания за възнаграждения и осигуровки</t>
  </si>
  <si>
    <t>Разходи от инвестиционна  дейност</t>
  </si>
  <si>
    <t>Придобиване на нематериални активи</t>
  </si>
  <si>
    <t>Разходи от финансова  дейност</t>
  </si>
  <si>
    <t>Общо разходи за услуги</t>
  </si>
  <si>
    <t>ОБЩО РАЗХОДИ</t>
  </si>
  <si>
    <t>"Булгаргаз" ЕАД</t>
  </si>
  <si>
    <t>„Абонаментна поддръжка на „Булгаргаз“ ЕАД, във връзка с ползването на програмни продукти от серията АЖУРL“</t>
  </si>
  <si>
    <t>Разходи от оперативната дейност</t>
  </si>
  <si>
    <t>Покупка на природен газ</t>
  </si>
  <si>
    <t>Плащания към свързани лица</t>
  </si>
  <si>
    <t>Разходи от инвестиционната дейност</t>
  </si>
  <si>
    <t>Придобиване на имоти, машини, съоръжения и оборудване</t>
  </si>
  <si>
    <t>Разходи от финансова дейност</t>
  </si>
  <si>
    <t>“Застраховане на имущество и отговорност на 
“БУЛГАРГАЗ” ЕАД в три обособени позиции”  във връзка с осъществяваната от “Булгаргаз” ЕАД лицензионна дейност по Закона за енергетиката - обществена доставка на природен газ.</t>
  </si>
  <si>
    <t>„Сключване на годишен абонамент с ICIS за изданието ICIS Gas Insight и достъп до онлайн платформата на ICIS“</t>
  </si>
  <si>
    <t>По реда на глава „Двадесет и пета “ от ЗОП „пряко договаряне“</t>
  </si>
  <si>
    <t>12 месеца</t>
  </si>
  <si>
    <t>"Пряко договаряне"</t>
  </si>
  <si>
    <t xml:space="preserve">чл. 182, ал. 1, вр. с чл. 79, ал. 1, т.5 от ЗОП </t>
  </si>
  <si>
    <t>по реда на „Глава двадесет и пета“ от ЗОП, чрез процедура „Публично състезание“</t>
  </si>
  <si>
    <t>чл. 18, ал. 1, т. 12 от ЗОП</t>
  </si>
  <si>
    <t xml:space="preserve">"Събиране на оферти с обява" </t>
  </si>
  <si>
    <t xml:space="preserve">гл. "Двадесет и шеста" от ЗОП </t>
  </si>
  <si>
    <t>Публично състезание</t>
  </si>
  <si>
    <t>по реда на „Глава двадесет и пета“ от ЗОП "пряко договаряне"</t>
  </si>
  <si>
    <t xml:space="preserve">Пряко договаряне </t>
  </si>
  <si>
    <t xml:space="preserve">чл. 182, ал. 1, вр с чл. 79., ал. 1, т. 3, б. "в" от ЗОП </t>
  </si>
  <si>
    <t>по реда на Глава двадесет и пета от ЗОП - чл.182, ал.1, т.5 от ЗОП и чл.64, ал.2 от ППЗОП</t>
  </si>
  <si>
    <t xml:space="preserve">по реда на Глава двадесет и пета от ЗОП - чл.79, ал.1, т.3 от ЗОП </t>
  </si>
  <si>
    <t>Избор на лицензирана преводаческа агенция за осигуряване на писмени преводачески услуги за нуждите на „Булгаргаз“ ЕАД</t>
  </si>
  <si>
    <t>12 месеца (От 09.02.2024 г. - До 09.02.2025 г.)</t>
  </si>
  <si>
    <t>Други плащания от оперативна дейност</t>
  </si>
  <si>
    <t>Плащания на главници по договори за лизинг</t>
  </si>
  <si>
    <t>Плащания на лихви по договори за лизинг</t>
  </si>
  <si>
    <t>Период на отчитане: 01.01.2026 - 31.12.2026 г.</t>
  </si>
  <si>
    <t>Разходи за доставки, строителство и услуги, които дружеството възнамерява да извърши през 2026 г.</t>
  </si>
  <si>
    <t>Извършени разходи със същия обект и предмет през 2025 г.</t>
  </si>
  <si>
    <t>Осигуряване на денонощна въоръжена физическа охрана и пропускателен режим на офис сградата на “Булгаргаз” ЕАД, паркоместата пред същата, както и на намиращите се в посочената сграда движими вещи</t>
  </si>
  <si>
    <r>
      <t xml:space="preserve">"ВИП СЕКЮРИТИ" ЕООД, ЕИК 121819662, сключен и действащ </t>
    </r>
    <r>
      <rPr>
        <b/>
        <sz val="11"/>
        <rFont val="Times New Roman"/>
        <family val="1"/>
      </rPr>
      <t>Договор №1459/16.09.2024г.</t>
    </r>
    <r>
      <rPr>
        <sz val="11"/>
        <rFont val="Times New Roman"/>
        <family val="1"/>
      </rPr>
      <t xml:space="preserve">; сключен и действащ </t>
    </r>
    <r>
      <rPr>
        <b/>
        <sz val="11"/>
        <rFont val="Times New Roman"/>
        <family val="1"/>
        <charset val="204"/>
      </rPr>
      <t xml:space="preserve">Договор №1529/17.09.2025г. </t>
    </r>
  </si>
  <si>
    <t>Осигуряване на самолетни билети и хотелски настанявания при служебни пътувания в страната и чужбина на служителите на “Булгаргаз” ЕАД</t>
  </si>
  <si>
    <r>
      <t xml:space="preserve">АРГУС ТРАВЕЛ ИНТЕРНЕШЪНЪЛ ЕООД
ЕИК 201655199; </t>
    </r>
    <r>
      <rPr>
        <b/>
        <sz val="11"/>
        <rFont val="Times New Roman"/>
        <family val="1"/>
      </rPr>
      <t>Договор № 1422/15.03.2024г.</t>
    </r>
  </si>
  <si>
    <r>
      <t xml:space="preserve"> Argus Media Limited; </t>
    </r>
    <r>
      <rPr>
        <b/>
        <sz val="11"/>
        <rFont val="Times New Roman"/>
        <family val="1"/>
      </rPr>
      <t>Договор № 1491/04.04.2025 г.</t>
    </r>
    <r>
      <rPr>
        <sz val="11"/>
        <rFont val="Times New Roman"/>
        <family val="1"/>
      </rPr>
      <t>; 
сключен на стойност $ 59 731</t>
    </r>
  </si>
  <si>
    <r>
      <t>ICIS -</t>
    </r>
    <r>
      <rPr>
        <b/>
        <sz val="11"/>
        <color rgb="FF333333"/>
        <rFont val="Times New Roman"/>
        <family val="1"/>
        <charset val="204"/>
      </rPr>
      <t xml:space="preserve"> Договор №1488/10.03.2025г.</t>
    </r>
    <r>
      <rPr>
        <sz val="11"/>
        <color rgb="FF333333"/>
        <rFont val="Times New Roman"/>
        <family val="1"/>
      </rPr>
      <t>, сключен на стойност 32 500,00 евро</t>
    </r>
  </si>
  <si>
    <t>чл.18, ал.1, т.12 от ЗОП</t>
  </si>
  <si>
    <t>„Промяна и добавяне на функции на програмен модул „Доставки“ (https://delivery.bulgargaz.bg)“ и осигуряване на техническа поддръжка на модула"</t>
  </si>
  <si>
    <t>От 28.06.2023 -     До 31.05.2025 г.;        От 20.03.2024 г. - До 31.05.2025 г.;       От 11.02.2025 г. - До 31.05.2027 г.</t>
  </si>
  <si>
    <r>
      <t xml:space="preserve">Уеб Трейд ЕООД, </t>
    </r>
    <r>
      <rPr>
        <b/>
        <sz val="11"/>
        <color theme="1"/>
        <rFont val="Times New Roman"/>
        <family val="1"/>
        <charset val="204"/>
      </rPr>
      <t>Договор № 1354/28.06.2023г.</t>
    </r>
    <r>
      <rPr>
        <sz val="11"/>
        <color theme="1"/>
        <rFont val="Times New Roman"/>
        <family val="1"/>
      </rPr>
      <t xml:space="preserve">; </t>
    </r>
    <r>
      <rPr>
        <b/>
        <sz val="11"/>
        <color theme="1"/>
        <rFont val="Times New Roman"/>
        <family val="1"/>
        <charset val="204"/>
      </rPr>
      <t>Договор № 1427/20.03.2024г.</t>
    </r>
    <r>
      <rPr>
        <sz val="11"/>
        <color theme="1"/>
        <rFont val="Times New Roman"/>
        <family val="1"/>
      </rPr>
      <t xml:space="preserve">; </t>
    </r>
    <r>
      <rPr>
        <b/>
        <sz val="11"/>
        <color theme="1"/>
        <rFont val="Times New Roman"/>
        <family val="1"/>
        <charset val="204"/>
      </rPr>
      <t>Договор № 1485/11.02.2025г.</t>
    </r>
  </si>
  <si>
    <r>
      <t xml:space="preserve">Бонев Софт Одитинг ООД, ЕИК: 121133745; </t>
    </r>
    <r>
      <rPr>
        <b/>
        <sz val="11"/>
        <color theme="1"/>
        <rFont val="Times New Roman"/>
        <family val="1"/>
        <charset val="204"/>
      </rPr>
      <t>Договор № 1497/14.05.2025г.</t>
    </r>
  </si>
  <si>
    <t>"Открита процедура"</t>
  </si>
  <si>
    <t>От 12.10.2021 г. - До 12.03.2026 г.</t>
  </si>
  <si>
    <t>"Закупуване на удостоверения за енергийни спестявания за изпълнение на индивидуални цели на "Булгаргаз" ЕАД в четири обособени позиции"</t>
  </si>
  <si>
    <t>От 16.12.2025 г. - До 16.12.2026 г.</t>
  </si>
  <si>
    <t>Събиране на оферти с обява</t>
  </si>
  <si>
    <t>гл."Двадесет и шеста" от ЗОП</t>
  </si>
  <si>
    <r>
      <t xml:space="preserve">Ритъм-4-ТБ ЕООД, ЕИК: 123655865; </t>
    </r>
    <r>
      <rPr>
        <b/>
        <sz val="10"/>
        <color theme="1"/>
        <rFont val="Times New Roman"/>
        <family val="1"/>
        <charset val="204"/>
      </rPr>
      <t>Договор №1554/19.12.2025г., №1555/19.12.2025 г., №1556/19.12.2025 г., №1557/19.12.2025 г.</t>
    </r>
  </si>
  <si>
    <r>
      <t xml:space="preserve">А1 България ЕАД, ЕИК: 131468980; </t>
    </r>
    <r>
      <rPr>
        <b/>
        <sz val="10"/>
        <color theme="1"/>
        <rFont val="Times New Roman"/>
        <family val="1"/>
        <charset val="204"/>
      </rPr>
      <t>Договор №1177/12.10.2021 г.</t>
    </r>
  </si>
  <si>
    <t>Внесени записани дялови вноски</t>
  </si>
  <si>
    <t>Плащания към и възстановени суми от други контрагенти</t>
  </si>
  <si>
    <t>Плащания за банков овърдрафт</t>
  </si>
  <si>
    <t>Плащания на такси по поддръжка на банкова гаранция, лихви заеми и овърдрафт</t>
  </si>
  <si>
    <t>Забележка: Данните са по предварителен отчет за 2025 г.</t>
  </si>
  <si>
    <t>чл.20, ал.4, т.3 от ЗОП</t>
  </si>
  <si>
    <t>"Директно възлагане"</t>
  </si>
  <si>
    <t>"Закупуване на служебен лек автомобил за нуждите на "Булгаргаз" ЕАД посредством оперативен лизинг</t>
  </si>
  <si>
    <t>-</t>
  </si>
  <si>
    <t>Консултиране на "Булгаргаз" ЕАД във връзка с ползването на програмни продукти от серията "АЖУР L"</t>
  </si>
  <si>
    <t>Промяна във функционалностите и добавяне на функции на софтуерен продукт "АЖУР L" във връзка с нови изисквания на НАП-SAF T</t>
  </si>
  <si>
    <t xml:space="preserve">12 месеца </t>
  </si>
  <si>
    <r>
      <t xml:space="preserve">ЗАД "ОЗК Застраховане" АД, ЕИК: 121265177; </t>
    </r>
    <r>
      <rPr>
        <b/>
        <sz val="11"/>
        <rFont val="Times New Roman"/>
        <family val="1"/>
      </rPr>
      <t>Договор № 1544/17.11.2025г.; № 1545/17.11.2025г.; № 1546/17.11.2025г.</t>
    </r>
    <r>
      <rPr>
        <sz val="11"/>
        <rFont val="Times New Roman"/>
        <family val="1"/>
        <charset val="204"/>
      </rPr>
      <t xml:space="preserve"> Срокове на договори от 18.11.2025 г. - 17.11.2027 г.</t>
    </r>
  </si>
  <si>
    <t>Абонамент за Argus Media Limited за изданията Argus European Natural Gas, Argus Gas Connections и Argus LNG Daily и достъп до онлайн платформата на Argus Media за периода от 27.03.2026г. до 26.03.2027г.</t>
  </si>
  <si>
    <r>
      <t xml:space="preserve">Интерланг ЕООД ЕИК: 121162565; </t>
    </r>
    <r>
      <rPr>
        <b/>
        <sz val="10"/>
        <color theme="1"/>
        <rFont val="Times New Roman"/>
        <family val="1"/>
        <charset val="204"/>
      </rPr>
      <t>Договор № 1418/09.02.2024 г.;</t>
    </r>
    <r>
      <rPr>
        <sz val="10"/>
        <color theme="1"/>
        <rFont val="Times New Roman"/>
        <family val="1"/>
        <charset val="204"/>
      </rPr>
      <t xml:space="preserve"> Сключен Д</t>
    </r>
    <r>
      <rPr>
        <b/>
        <sz val="10"/>
        <color theme="1"/>
        <rFont val="Times New Roman"/>
        <family val="1"/>
        <charset val="204"/>
      </rPr>
      <t xml:space="preserve">оговор № 1570/20.02.2026 г., </t>
    </r>
    <r>
      <rPr>
        <sz val="10"/>
        <color theme="1"/>
        <rFont val="Times New Roman"/>
        <family val="1"/>
        <charset val="204"/>
      </rPr>
      <t>Срок на договор 20.02.2027 г.</t>
    </r>
  </si>
  <si>
    <t>"Доставка на софтуер за виртуализация Vmware"</t>
  </si>
  <si>
    <t>"Доставка на лицензии за защитна стена и поддръжка от производитела на защитна стена, комутатори и сървъри, както и услуги по конфигурации</t>
  </si>
  <si>
    <t>прогнозна стойност 
(хил. евро. без ДДС)</t>
  </si>
  <si>
    <t>фактическа стойност 
(хил. евро без ДДС)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</si>
</sst>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&quot;(&quot;#,##0&quot;)&quot;;&quot;-&quot;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333333"/>
      <name val="Times New Roman"/>
      <family val="1"/>
    </font>
    <font>
      <b/>
      <sz val="11"/>
      <color rgb="FF333333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 wrapText="1"/>
    </xf>
    <xf numFmtId="164" fontId="8" fillId="2" borderId="1" xfId="2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64" fontId="8" fillId="2" borderId="1" xfId="2" quotePrefix="1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164" fontId="10" fillId="0" borderId="3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0" fillId="0" borderId="0" xfId="0" applyFont="1"/>
    <xf numFmtId="0" fontId="8" fillId="0" borderId="1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164" fontId="12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8" fillId="0" borderId="1" xfId="2" quotePrefix="1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 applyAlignment="1">
      <alignment vertical="center" wrapText="1"/>
    </xf>
    <xf numFmtId="164" fontId="8" fillId="2" borderId="2" xfId="2" quotePrefix="1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right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E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apis://Base=NARH&amp;DocCode=41765&amp;Type=201/" TargetMode="External"/><Relationship Id="rId1" Type="http://schemas.openxmlformats.org/officeDocument/2006/relationships/hyperlink" Target="apis://Base=NARH&amp;DocCode=84046&amp;ToPar=Art6&amp;Type=2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5424-358F-4901-A9DA-3DC74A086813}">
  <dimension ref="A1:R54"/>
  <sheetViews>
    <sheetView tabSelected="1" topLeftCell="A23" zoomScale="87" zoomScaleNormal="87" workbookViewId="0">
      <selection activeCell="L27" sqref="L27"/>
    </sheetView>
  </sheetViews>
  <sheetFormatPr defaultRowHeight="15" x14ac:dyDescent="0.25"/>
  <cols>
    <col min="1" max="1" width="42.42578125" style="2" customWidth="1"/>
    <col min="2" max="2" width="65.140625" style="2" customWidth="1"/>
    <col min="3" max="3" width="17" style="61" customWidth="1"/>
    <col min="4" max="4" width="19" style="2" customWidth="1"/>
    <col min="5" max="8" width="17" style="2" customWidth="1"/>
    <col min="9" max="9" width="19.7109375" style="2" customWidth="1"/>
    <col min="10" max="10" width="49.85546875" style="2" customWidth="1"/>
    <col min="11" max="256" width="9.140625" style="2"/>
    <col min="257" max="257" width="42.5703125" style="2" bestFit="1" customWidth="1"/>
    <col min="258" max="258" width="56.42578125" style="2" bestFit="1" customWidth="1"/>
    <col min="259" max="259" width="13.7109375" style="2" customWidth="1"/>
    <col min="260" max="260" width="13.5703125" style="2" bestFit="1" customWidth="1"/>
    <col min="261" max="261" width="13.85546875" style="2" bestFit="1" customWidth="1"/>
    <col min="262" max="262" width="11.42578125" style="2" bestFit="1" customWidth="1"/>
    <col min="263" max="263" width="23.42578125" style="2" bestFit="1" customWidth="1"/>
    <col min="264" max="264" width="12.85546875" style="2" customWidth="1"/>
    <col min="265" max="265" width="11.42578125" style="2" customWidth="1"/>
    <col min="266" max="266" width="62.140625" style="2" customWidth="1"/>
    <col min="267" max="512" width="9.140625" style="2"/>
    <col min="513" max="513" width="42.5703125" style="2" bestFit="1" customWidth="1"/>
    <col min="514" max="514" width="56.42578125" style="2" bestFit="1" customWidth="1"/>
    <col min="515" max="515" width="13.7109375" style="2" customWidth="1"/>
    <col min="516" max="516" width="13.5703125" style="2" bestFit="1" customWidth="1"/>
    <col min="517" max="517" width="13.85546875" style="2" bestFit="1" customWidth="1"/>
    <col min="518" max="518" width="11.42578125" style="2" bestFit="1" customWidth="1"/>
    <col min="519" max="519" width="23.42578125" style="2" bestFit="1" customWidth="1"/>
    <col min="520" max="520" width="12.85546875" style="2" customWidth="1"/>
    <col min="521" max="521" width="11.42578125" style="2" customWidth="1"/>
    <col min="522" max="522" width="62.140625" style="2" customWidth="1"/>
    <col min="523" max="768" width="9.140625" style="2"/>
    <col min="769" max="769" width="42.5703125" style="2" bestFit="1" customWidth="1"/>
    <col min="770" max="770" width="56.42578125" style="2" bestFit="1" customWidth="1"/>
    <col min="771" max="771" width="13.7109375" style="2" customWidth="1"/>
    <col min="772" max="772" width="13.5703125" style="2" bestFit="1" customWidth="1"/>
    <col min="773" max="773" width="13.85546875" style="2" bestFit="1" customWidth="1"/>
    <col min="774" max="774" width="11.42578125" style="2" bestFit="1" customWidth="1"/>
    <col min="775" max="775" width="23.42578125" style="2" bestFit="1" customWidth="1"/>
    <col min="776" max="776" width="12.85546875" style="2" customWidth="1"/>
    <col min="777" max="777" width="11.42578125" style="2" customWidth="1"/>
    <col min="778" max="778" width="62.140625" style="2" customWidth="1"/>
    <col min="779" max="1024" width="9.140625" style="2"/>
    <col min="1025" max="1025" width="42.5703125" style="2" bestFit="1" customWidth="1"/>
    <col min="1026" max="1026" width="56.42578125" style="2" bestFit="1" customWidth="1"/>
    <col min="1027" max="1027" width="13.7109375" style="2" customWidth="1"/>
    <col min="1028" max="1028" width="13.5703125" style="2" bestFit="1" customWidth="1"/>
    <col min="1029" max="1029" width="13.85546875" style="2" bestFit="1" customWidth="1"/>
    <col min="1030" max="1030" width="11.42578125" style="2" bestFit="1" customWidth="1"/>
    <col min="1031" max="1031" width="23.42578125" style="2" bestFit="1" customWidth="1"/>
    <col min="1032" max="1032" width="12.85546875" style="2" customWidth="1"/>
    <col min="1033" max="1033" width="11.42578125" style="2" customWidth="1"/>
    <col min="1034" max="1034" width="62.140625" style="2" customWidth="1"/>
    <col min="1035" max="1280" width="9.140625" style="2"/>
    <col min="1281" max="1281" width="42.5703125" style="2" bestFit="1" customWidth="1"/>
    <col min="1282" max="1282" width="56.42578125" style="2" bestFit="1" customWidth="1"/>
    <col min="1283" max="1283" width="13.7109375" style="2" customWidth="1"/>
    <col min="1284" max="1284" width="13.5703125" style="2" bestFit="1" customWidth="1"/>
    <col min="1285" max="1285" width="13.85546875" style="2" bestFit="1" customWidth="1"/>
    <col min="1286" max="1286" width="11.42578125" style="2" bestFit="1" customWidth="1"/>
    <col min="1287" max="1287" width="23.42578125" style="2" bestFit="1" customWidth="1"/>
    <col min="1288" max="1288" width="12.85546875" style="2" customWidth="1"/>
    <col min="1289" max="1289" width="11.42578125" style="2" customWidth="1"/>
    <col min="1290" max="1290" width="62.140625" style="2" customWidth="1"/>
    <col min="1291" max="1536" width="9.140625" style="2"/>
    <col min="1537" max="1537" width="42.5703125" style="2" bestFit="1" customWidth="1"/>
    <col min="1538" max="1538" width="56.42578125" style="2" bestFit="1" customWidth="1"/>
    <col min="1539" max="1539" width="13.7109375" style="2" customWidth="1"/>
    <col min="1540" max="1540" width="13.5703125" style="2" bestFit="1" customWidth="1"/>
    <col min="1541" max="1541" width="13.85546875" style="2" bestFit="1" customWidth="1"/>
    <col min="1542" max="1542" width="11.42578125" style="2" bestFit="1" customWidth="1"/>
    <col min="1543" max="1543" width="23.42578125" style="2" bestFit="1" customWidth="1"/>
    <col min="1544" max="1544" width="12.85546875" style="2" customWidth="1"/>
    <col min="1545" max="1545" width="11.42578125" style="2" customWidth="1"/>
    <col min="1546" max="1546" width="62.140625" style="2" customWidth="1"/>
    <col min="1547" max="1792" width="9.140625" style="2"/>
    <col min="1793" max="1793" width="42.5703125" style="2" bestFit="1" customWidth="1"/>
    <col min="1794" max="1794" width="56.42578125" style="2" bestFit="1" customWidth="1"/>
    <col min="1795" max="1795" width="13.7109375" style="2" customWidth="1"/>
    <col min="1796" max="1796" width="13.5703125" style="2" bestFit="1" customWidth="1"/>
    <col min="1797" max="1797" width="13.85546875" style="2" bestFit="1" customWidth="1"/>
    <col min="1798" max="1798" width="11.42578125" style="2" bestFit="1" customWidth="1"/>
    <col min="1799" max="1799" width="23.42578125" style="2" bestFit="1" customWidth="1"/>
    <col min="1800" max="1800" width="12.85546875" style="2" customWidth="1"/>
    <col min="1801" max="1801" width="11.42578125" style="2" customWidth="1"/>
    <col min="1802" max="1802" width="62.140625" style="2" customWidth="1"/>
    <col min="1803" max="2048" width="9.140625" style="2"/>
    <col min="2049" max="2049" width="42.5703125" style="2" bestFit="1" customWidth="1"/>
    <col min="2050" max="2050" width="56.42578125" style="2" bestFit="1" customWidth="1"/>
    <col min="2051" max="2051" width="13.7109375" style="2" customWidth="1"/>
    <col min="2052" max="2052" width="13.5703125" style="2" bestFit="1" customWidth="1"/>
    <col min="2053" max="2053" width="13.85546875" style="2" bestFit="1" customWidth="1"/>
    <col min="2054" max="2054" width="11.42578125" style="2" bestFit="1" customWidth="1"/>
    <col min="2055" max="2055" width="23.42578125" style="2" bestFit="1" customWidth="1"/>
    <col min="2056" max="2056" width="12.85546875" style="2" customWidth="1"/>
    <col min="2057" max="2057" width="11.42578125" style="2" customWidth="1"/>
    <col min="2058" max="2058" width="62.140625" style="2" customWidth="1"/>
    <col min="2059" max="2304" width="9.140625" style="2"/>
    <col min="2305" max="2305" width="42.5703125" style="2" bestFit="1" customWidth="1"/>
    <col min="2306" max="2306" width="56.42578125" style="2" bestFit="1" customWidth="1"/>
    <col min="2307" max="2307" width="13.7109375" style="2" customWidth="1"/>
    <col min="2308" max="2308" width="13.5703125" style="2" bestFit="1" customWidth="1"/>
    <col min="2309" max="2309" width="13.85546875" style="2" bestFit="1" customWidth="1"/>
    <col min="2310" max="2310" width="11.42578125" style="2" bestFit="1" customWidth="1"/>
    <col min="2311" max="2311" width="23.42578125" style="2" bestFit="1" customWidth="1"/>
    <col min="2312" max="2312" width="12.85546875" style="2" customWidth="1"/>
    <col min="2313" max="2313" width="11.42578125" style="2" customWidth="1"/>
    <col min="2314" max="2314" width="62.140625" style="2" customWidth="1"/>
    <col min="2315" max="2560" width="9.140625" style="2"/>
    <col min="2561" max="2561" width="42.5703125" style="2" bestFit="1" customWidth="1"/>
    <col min="2562" max="2562" width="56.42578125" style="2" bestFit="1" customWidth="1"/>
    <col min="2563" max="2563" width="13.7109375" style="2" customWidth="1"/>
    <col min="2564" max="2564" width="13.5703125" style="2" bestFit="1" customWidth="1"/>
    <col min="2565" max="2565" width="13.85546875" style="2" bestFit="1" customWidth="1"/>
    <col min="2566" max="2566" width="11.42578125" style="2" bestFit="1" customWidth="1"/>
    <col min="2567" max="2567" width="23.42578125" style="2" bestFit="1" customWidth="1"/>
    <col min="2568" max="2568" width="12.85546875" style="2" customWidth="1"/>
    <col min="2569" max="2569" width="11.42578125" style="2" customWidth="1"/>
    <col min="2570" max="2570" width="62.140625" style="2" customWidth="1"/>
    <col min="2571" max="2816" width="9.140625" style="2"/>
    <col min="2817" max="2817" width="42.5703125" style="2" bestFit="1" customWidth="1"/>
    <col min="2818" max="2818" width="56.42578125" style="2" bestFit="1" customWidth="1"/>
    <col min="2819" max="2819" width="13.7109375" style="2" customWidth="1"/>
    <col min="2820" max="2820" width="13.5703125" style="2" bestFit="1" customWidth="1"/>
    <col min="2821" max="2821" width="13.85546875" style="2" bestFit="1" customWidth="1"/>
    <col min="2822" max="2822" width="11.42578125" style="2" bestFit="1" customWidth="1"/>
    <col min="2823" max="2823" width="23.42578125" style="2" bestFit="1" customWidth="1"/>
    <col min="2824" max="2824" width="12.85546875" style="2" customWidth="1"/>
    <col min="2825" max="2825" width="11.42578125" style="2" customWidth="1"/>
    <col min="2826" max="2826" width="62.140625" style="2" customWidth="1"/>
    <col min="2827" max="3072" width="9.140625" style="2"/>
    <col min="3073" max="3073" width="42.5703125" style="2" bestFit="1" customWidth="1"/>
    <col min="3074" max="3074" width="56.42578125" style="2" bestFit="1" customWidth="1"/>
    <col min="3075" max="3075" width="13.7109375" style="2" customWidth="1"/>
    <col min="3076" max="3076" width="13.5703125" style="2" bestFit="1" customWidth="1"/>
    <col min="3077" max="3077" width="13.85546875" style="2" bestFit="1" customWidth="1"/>
    <col min="3078" max="3078" width="11.42578125" style="2" bestFit="1" customWidth="1"/>
    <col min="3079" max="3079" width="23.42578125" style="2" bestFit="1" customWidth="1"/>
    <col min="3080" max="3080" width="12.85546875" style="2" customWidth="1"/>
    <col min="3081" max="3081" width="11.42578125" style="2" customWidth="1"/>
    <col min="3082" max="3082" width="62.140625" style="2" customWidth="1"/>
    <col min="3083" max="3328" width="9.140625" style="2"/>
    <col min="3329" max="3329" width="42.5703125" style="2" bestFit="1" customWidth="1"/>
    <col min="3330" max="3330" width="56.42578125" style="2" bestFit="1" customWidth="1"/>
    <col min="3331" max="3331" width="13.7109375" style="2" customWidth="1"/>
    <col min="3332" max="3332" width="13.5703125" style="2" bestFit="1" customWidth="1"/>
    <col min="3333" max="3333" width="13.85546875" style="2" bestFit="1" customWidth="1"/>
    <col min="3334" max="3334" width="11.42578125" style="2" bestFit="1" customWidth="1"/>
    <col min="3335" max="3335" width="23.42578125" style="2" bestFit="1" customWidth="1"/>
    <col min="3336" max="3336" width="12.85546875" style="2" customWidth="1"/>
    <col min="3337" max="3337" width="11.42578125" style="2" customWidth="1"/>
    <col min="3338" max="3338" width="62.140625" style="2" customWidth="1"/>
    <col min="3339" max="3584" width="9.140625" style="2"/>
    <col min="3585" max="3585" width="42.5703125" style="2" bestFit="1" customWidth="1"/>
    <col min="3586" max="3586" width="56.42578125" style="2" bestFit="1" customWidth="1"/>
    <col min="3587" max="3587" width="13.7109375" style="2" customWidth="1"/>
    <col min="3588" max="3588" width="13.5703125" style="2" bestFit="1" customWidth="1"/>
    <col min="3589" max="3589" width="13.85546875" style="2" bestFit="1" customWidth="1"/>
    <col min="3590" max="3590" width="11.42578125" style="2" bestFit="1" customWidth="1"/>
    <col min="3591" max="3591" width="23.42578125" style="2" bestFit="1" customWidth="1"/>
    <col min="3592" max="3592" width="12.85546875" style="2" customWidth="1"/>
    <col min="3593" max="3593" width="11.42578125" style="2" customWidth="1"/>
    <col min="3594" max="3594" width="62.140625" style="2" customWidth="1"/>
    <col min="3595" max="3840" width="9.140625" style="2"/>
    <col min="3841" max="3841" width="42.5703125" style="2" bestFit="1" customWidth="1"/>
    <col min="3842" max="3842" width="56.42578125" style="2" bestFit="1" customWidth="1"/>
    <col min="3843" max="3843" width="13.7109375" style="2" customWidth="1"/>
    <col min="3844" max="3844" width="13.5703125" style="2" bestFit="1" customWidth="1"/>
    <col min="3845" max="3845" width="13.85546875" style="2" bestFit="1" customWidth="1"/>
    <col min="3846" max="3846" width="11.42578125" style="2" bestFit="1" customWidth="1"/>
    <col min="3847" max="3847" width="23.42578125" style="2" bestFit="1" customWidth="1"/>
    <col min="3848" max="3848" width="12.85546875" style="2" customWidth="1"/>
    <col min="3849" max="3849" width="11.42578125" style="2" customWidth="1"/>
    <col min="3850" max="3850" width="62.140625" style="2" customWidth="1"/>
    <col min="3851" max="4096" width="9.140625" style="2"/>
    <col min="4097" max="4097" width="42.5703125" style="2" bestFit="1" customWidth="1"/>
    <col min="4098" max="4098" width="56.42578125" style="2" bestFit="1" customWidth="1"/>
    <col min="4099" max="4099" width="13.7109375" style="2" customWidth="1"/>
    <col min="4100" max="4100" width="13.5703125" style="2" bestFit="1" customWidth="1"/>
    <col min="4101" max="4101" width="13.85546875" style="2" bestFit="1" customWidth="1"/>
    <col min="4102" max="4102" width="11.42578125" style="2" bestFit="1" customWidth="1"/>
    <col min="4103" max="4103" width="23.42578125" style="2" bestFit="1" customWidth="1"/>
    <col min="4104" max="4104" width="12.85546875" style="2" customWidth="1"/>
    <col min="4105" max="4105" width="11.42578125" style="2" customWidth="1"/>
    <col min="4106" max="4106" width="62.140625" style="2" customWidth="1"/>
    <col min="4107" max="4352" width="9.140625" style="2"/>
    <col min="4353" max="4353" width="42.5703125" style="2" bestFit="1" customWidth="1"/>
    <col min="4354" max="4354" width="56.42578125" style="2" bestFit="1" customWidth="1"/>
    <col min="4355" max="4355" width="13.7109375" style="2" customWidth="1"/>
    <col min="4356" max="4356" width="13.5703125" style="2" bestFit="1" customWidth="1"/>
    <col min="4357" max="4357" width="13.85546875" style="2" bestFit="1" customWidth="1"/>
    <col min="4358" max="4358" width="11.42578125" style="2" bestFit="1" customWidth="1"/>
    <col min="4359" max="4359" width="23.42578125" style="2" bestFit="1" customWidth="1"/>
    <col min="4360" max="4360" width="12.85546875" style="2" customWidth="1"/>
    <col min="4361" max="4361" width="11.42578125" style="2" customWidth="1"/>
    <col min="4362" max="4362" width="62.140625" style="2" customWidth="1"/>
    <col min="4363" max="4608" width="9.140625" style="2"/>
    <col min="4609" max="4609" width="42.5703125" style="2" bestFit="1" customWidth="1"/>
    <col min="4610" max="4610" width="56.42578125" style="2" bestFit="1" customWidth="1"/>
    <col min="4611" max="4611" width="13.7109375" style="2" customWidth="1"/>
    <col min="4612" max="4612" width="13.5703125" style="2" bestFit="1" customWidth="1"/>
    <col min="4613" max="4613" width="13.85546875" style="2" bestFit="1" customWidth="1"/>
    <col min="4614" max="4614" width="11.42578125" style="2" bestFit="1" customWidth="1"/>
    <col min="4615" max="4615" width="23.42578125" style="2" bestFit="1" customWidth="1"/>
    <col min="4616" max="4616" width="12.85546875" style="2" customWidth="1"/>
    <col min="4617" max="4617" width="11.42578125" style="2" customWidth="1"/>
    <col min="4618" max="4618" width="62.140625" style="2" customWidth="1"/>
    <col min="4619" max="4864" width="9.140625" style="2"/>
    <col min="4865" max="4865" width="42.5703125" style="2" bestFit="1" customWidth="1"/>
    <col min="4866" max="4866" width="56.42578125" style="2" bestFit="1" customWidth="1"/>
    <col min="4867" max="4867" width="13.7109375" style="2" customWidth="1"/>
    <col min="4868" max="4868" width="13.5703125" style="2" bestFit="1" customWidth="1"/>
    <col min="4869" max="4869" width="13.85546875" style="2" bestFit="1" customWidth="1"/>
    <col min="4870" max="4870" width="11.42578125" style="2" bestFit="1" customWidth="1"/>
    <col min="4871" max="4871" width="23.42578125" style="2" bestFit="1" customWidth="1"/>
    <col min="4872" max="4872" width="12.85546875" style="2" customWidth="1"/>
    <col min="4873" max="4873" width="11.42578125" style="2" customWidth="1"/>
    <col min="4874" max="4874" width="62.140625" style="2" customWidth="1"/>
    <col min="4875" max="5120" width="9.140625" style="2"/>
    <col min="5121" max="5121" width="42.5703125" style="2" bestFit="1" customWidth="1"/>
    <col min="5122" max="5122" width="56.42578125" style="2" bestFit="1" customWidth="1"/>
    <col min="5123" max="5123" width="13.7109375" style="2" customWidth="1"/>
    <col min="5124" max="5124" width="13.5703125" style="2" bestFit="1" customWidth="1"/>
    <col min="5125" max="5125" width="13.85546875" style="2" bestFit="1" customWidth="1"/>
    <col min="5126" max="5126" width="11.42578125" style="2" bestFit="1" customWidth="1"/>
    <col min="5127" max="5127" width="23.42578125" style="2" bestFit="1" customWidth="1"/>
    <col min="5128" max="5128" width="12.85546875" style="2" customWidth="1"/>
    <col min="5129" max="5129" width="11.42578125" style="2" customWidth="1"/>
    <col min="5130" max="5130" width="62.140625" style="2" customWidth="1"/>
    <col min="5131" max="5376" width="9.140625" style="2"/>
    <col min="5377" max="5377" width="42.5703125" style="2" bestFit="1" customWidth="1"/>
    <col min="5378" max="5378" width="56.42578125" style="2" bestFit="1" customWidth="1"/>
    <col min="5379" max="5379" width="13.7109375" style="2" customWidth="1"/>
    <col min="5380" max="5380" width="13.5703125" style="2" bestFit="1" customWidth="1"/>
    <col min="5381" max="5381" width="13.85546875" style="2" bestFit="1" customWidth="1"/>
    <col min="5382" max="5382" width="11.42578125" style="2" bestFit="1" customWidth="1"/>
    <col min="5383" max="5383" width="23.42578125" style="2" bestFit="1" customWidth="1"/>
    <col min="5384" max="5384" width="12.85546875" style="2" customWidth="1"/>
    <col min="5385" max="5385" width="11.42578125" style="2" customWidth="1"/>
    <col min="5386" max="5386" width="62.140625" style="2" customWidth="1"/>
    <col min="5387" max="5632" width="9.140625" style="2"/>
    <col min="5633" max="5633" width="42.5703125" style="2" bestFit="1" customWidth="1"/>
    <col min="5634" max="5634" width="56.42578125" style="2" bestFit="1" customWidth="1"/>
    <col min="5635" max="5635" width="13.7109375" style="2" customWidth="1"/>
    <col min="5636" max="5636" width="13.5703125" style="2" bestFit="1" customWidth="1"/>
    <col min="5637" max="5637" width="13.85546875" style="2" bestFit="1" customWidth="1"/>
    <col min="5638" max="5638" width="11.42578125" style="2" bestFit="1" customWidth="1"/>
    <col min="5639" max="5639" width="23.42578125" style="2" bestFit="1" customWidth="1"/>
    <col min="5640" max="5640" width="12.85546875" style="2" customWidth="1"/>
    <col min="5641" max="5641" width="11.42578125" style="2" customWidth="1"/>
    <col min="5642" max="5642" width="62.140625" style="2" customWidth="1"/>
    <col min="5643" max="5888" width="9.140625" style="2"/>
    <col min="5889" max="5889" width="42.5703125" style="2" bestFit="1" customWidth="1"/>
    <col min="5890" max="5890" width="56.42578125" style="2" bestFit="1" customWidth="1"/>
    <col min="5891" max="5891" width="13.7109375" style="2" customWidth="1"/>
    <col min="5892" max="5892" width="13.5703125" style="2" bestFit="1" customWidth="1"/>
    <col min="5893" max="5893" width="13.85546875" style="2" bestFit="1" customWidth="1"/>
    <col min="5894" max="5894" width="11.42578125" style="2" bestFit="1" customWidth="1"/>
    <col min="5895" max="5895" width="23.42578125" style="2" bestFit="1" customWidth="1"/>
    <col min="5896" max="5896" width="12.85546875" style="2" customWidth="1"/>
    <col min="5897" max="5897" width="11.42578125" style="2" customWidth="1"/>
    <col min="5898" max="5898" width="62.140625" style="2" customWidth="1"/>
    <col min="5899" max="6144" width="9.140625" style="2"/>
    <col min="6145" max="6145" width="42.5703125" style="2" bestFit="1" customWidth="1"/>
    <col min="6146" max="6146" width="56.42578125" style="2" bestFit="1" customWidth="1"/>
    <col min="6147" max="6147" width="13.7109375" style="2" customWidth="1"/>
    <col min="6148" max="6148" width="13.5703125" style="2" bestFit="1" customWidth="1"/>
    <col min="6149" max="6149" width="13.85546875" style="2" bestFit="1" customWidth="1"/>
    <col min="6150" max="6150" width="11.42578125" style="2" bestFit="1" customWidth="1"/>
    <col min="6151" max="6151" width="23.42578125" style="2" bestFit="1" customWidth="1"/>
    <col min="6152" max="6152" width="12.85546875" style="2" customWidth="1"/>
    <col min="6153" max="6153" width="11.42578125" style="2" customWidth="1"/>
    <col min="6154" max="6154" width="62.140625" style="2" customWidth="1"/>
    <col min="6155" max="6400" width="9.140625" style="2"/>
    <col min="6401" max="6401" width="42.5703125" style="2" bestFit="1" customWidth="1"/>
    <col min="6402" max="6402" width="56.42578125" style="2" bestFit="1" customWidth="1"/>
    <col min="6403" max="6403" width="13.7109375" style="2" customWidth="1"/>
    <col min="6404" max="6404" width="13.5703125" style="2" bestFit="1" customWidth="1"/>
    <col min="6405" max="6405" width="13.85546875" style="2" bestFit="1" customWidth="1"/>
    <col min="6406" max="6406" width="11.42578125" style="2" bestFit="1" customWidth="1"/>
    <col min="6407" max="6407" width="23.42578125" style="2" bestFit="1" customWidth="1"/>
    <col min="6408" max="6408" width="12.85546875" style="2" customWidth="1"/>
    <col min="6409" max="6409" width="11.42578125" style="2" customWidth="1"/>
    <col min="6410" max="6410" width="62.140625" style="2" customWidth="1"/>
    <col min="6411" max="6656" width="9.140625" style="2"/>
    <col min="6657" max="6657" width="42.5703125" style="2" bestFit="1" customWidth="1"/>
    <col min="6658" max="6658" width="56.42578125" style="2" bestFit="1" customWidth="1"/>
    <col min="6659" max="6659" width="13.7109375" style="2" customWidth="1"/>
    <col min="6660" max="6660" width="13.5703125" style="2" bestFit="1" customWidth="1"/>
    <col min="6661" max="6661" width="13.85546875" style="2" bestFit="1" customWidth="1"/>
    <col min="6662" max="6662" width="11.42578125" style="2" bestFit="1" customWidth="1"/>
    <col min="6663" max="6663" width="23.42578125" style="2" bestFit="1" customWidth="1"/>
    <col min="6664" max="6664" width="12.85546875" style="2" customWidth="1"/>
    <col min="6665" max="6665" width="11.42578125" style="2" customWidth="1"/>
    <col min="6666" max="6666" width="62.140625" style="2" customWidth="1"/>
    <col min="6667" max="6912" width="9.140625" style="2"/>
    <col min="6913" max="6913" width="42.5703125" style="2" bestFit="1" customWidth="1"/>
    <col min="6914" max="6914" width="56.42578125" style="2" bestFit="1" customWidth="1"/>
    <col min="6915" max="6915" width="13.7109375" style="2" customWidth="1"/>
    <col min="6916" max="6916" width="13.5703125" style="2" bestFit="1" customWidth="1"/>
    <col min="6917" max="6917" width="13.85546875" style="2" bestFit="1" customWidth="1"/>
    <col min="6918" max="6918" width="11.42578125" style="2" bestFit="1" customWidth="1"/>
    <col min="6919" max="6919" width="23.42578125" style="2" bestFit="1" customWidth="1"/>
    <col min="6920" max="6920" width="12.85546875" style="2" customWidth="1"/>
    <col min="6921" max="6921" width="11.42578125" style="2" customWidth="1"/>
    <col min="6922" max="6922" width="62.140625" style="2" customWidth="1"/>
    <col min="6923" max="7168" width="9.140625" style="2"/>
    <col min="7169" max="7169" width="42.5703125" style="2" bestFit="1" customWidth="1"/>
    <col min="7170" max="7170" width="56.42578125" style="2" bestFit="1" customWidth="1"/>
    <col min="7171" max="7171" width="13.7109375" style="2" customWidth="1"/>
    <col min="7172" max="7172" width="13.5703125" style="2" bestFit="1" customWidth="1"/>
    <col min="7173" max="7173" width="13.85546875" style="2" bestFit="1" customWidth="1"/>
    <col min="7174" max="7174" width="11.42578125" style="2" bestFit="1" customWidth="1"/>
    <col min="7175" max="7175" width="23.42578125" style="2" bestFit="1" customWidth="1"/>
    <col min="7176" max="7176" width="12.85546875" style="2" customWidth="1"/>
    <col min="7177" max="7177" width="11.42578125" style="2" customWidth="1"/>
    <col min="7178" max="7178" width="62.140625" style="2" customWidth="1"/>
    <col min="7179" max="7424" width="9.140625" style="2"/>
    <col min="7425" max="7425" width="42.5703125" style="2" bestFit="1" customWidth="1"/>
    <col min="7426" max="7426" width="56.42578125" style="2" bestFit="1" customWidth="1"/>
    <col min="7427" max="7427" width="13.7109375" style="2" customWidth="1"/>
    <col min="7428" max="7428" width="13.5703125" style="2" bestFit="1" customWidth="1"/>
    <col min="7429" max="7429" width="13.85546875" style="2" bestFit="1" customWidth="1"/>
    <col min="7430" max="7430" width="11.42578125" style="2" bestFit="1" customWidth="1"/>
    <col min="7431" max="7431" width="23.42578125" style="2" bestFit="1" customWidth="1"/>
    <col min="7432" max="7432" width="12.85546875" style="2" customWidth="1"/>
    <col min="7433" max="7433" width="11.42578125" style="2" customWidth="1"/>
    <col min="7434" max="7434" width="62.140625" style="2" customWidth="1"/>
    <col min="7435" max="7680" width="9.140625" style="2"/>
    <col min="7681" max="7681" width="42.5703125" style="2" bestFit="1" customWidth="1"/>
    <col min="7682" max="7682" width="56.42578125" style="2" bestFit="1" customWidth="1"/>
    <col min="7683" max="7683" width="13.7109375" style="2" customWidth="1"/>
    <col min="7684" max="7684" width="13.5703125" style="2" bestFit="1" customWidth="1"/>
    <col min="7685" max="7685" width="13.85546875" style="2" bestFit="1" customWidth="1"/>
    <col min="7686" max="7686" width="11.42578125" style="2" bestFit="1" customWidth="1"/>
    <col min="7687" max="7687" width="23.42578125" style="2" bestFit="1" customWidth="1"/>
    <col min="7688" max="7688" width="12.85546875" style="2" customWidth="1"/>
    <col min="7689" max="7689" width="11.42578125" style="2" customWidth="1"/>
    <col min="7690" max="7690" width="62.140625" style="2" customWidth="1"/>
    <col min="7691" max="7936" width="9.140625" style="2"/>
    <col min="7937" max="7937" width="42.5703125" style="2" bestFit="1" customWidth="1"/>
    <col min="7938" max="7938" width="56.42578125" style="2" bestFit="1" customWidth="1"/>
    <col min="7939" max="7939" width="13.7109375" style="2" customWidth="1"/>
    <col min="7940" max="7940" width="13.5703125" style="2" bestFit="1" customWidth="1"/>
    <col min="7941" max="7941" width="13.85546875" style="2" bestFit="1" customWidth="1"/>
    <col min="7942" max="7942" width="11.42578125" style="2" bestFit="1" customWidth="1"/>
    <col min="7943" max="7943" width="23.42578125" style="2" bestFit="1" customWidth="1"/>
    <col min="7944" max="7944" width="12.85546875" style="2" customWidth="1"/>
    <col min="7945" max="7945" width="11.42578125" style="2" customWidth="1"/>
    <col min="7946" max="7946" width="62.140625" style="2" customWidth="1"/>
    <col min="7947" max="8192" width="9.140625" style="2"/>
    <col min="8193" max="8193" width="42.5703125" style="2" bestFit="1" customWidth="1"/>
    <col min="8194" max="8194" width="56.42578125" style="2" bestFit="1" customWidth="1"/>
    <col min="8195" max="8195" width="13.7109375" style="2" customWidth="1"/>
    <col min="8196" max="8196" width="13.5703125" style="2" bestFit="1" customWidth="1"/>
    <col min="8197" max="8197" width="13.85546875" style="2" bestFit="1" customWidth="1"/>
    <col min="8198" max="8198" width="11.42578125" style="2" bestFit="1" customWidth="1"/>
    <col min="8199" max="8199" width="23.42578125" style="2" bestFit="1" customWidth="1"/>
    <col min="8200" max="8200" width="12.85546875" style="2" customWidth="1"/>
    <col min="8201" max="8201" width="11.42578125" style="2" customWidth="1"/>
    <col min="8202" max="8202" width="62.140625" style="2" customWidth="1"/>
    <col min="8203" max="8448" width="9.140625" style="2"/>
    <col min="8449" max="8449" width="42.5703125" style="2" bestFit="1" customWidth="1"/>
    <col min="8450" max="8450" width="56.42578125" style="2" bestFit="1" customWidth="1"/>
    <col min="8451" max="8451" width="13.7109375" style="2" customWidth="1"/>
    <col min="8452" max="8452" width="13.5703125" style="2" bestFit="1" customWidth="1"/>
    <col min="8453" max="8453" width="13.85546875" style="2" bestFit="1" customWidth="1"/>
    <col min="8454" max="8454" width="11.42578125" style="2" bestFit="1" customWidth="1"/>
    <col min="8455" max="8455" width="23.42578125" style="2" bestFit="1" customWidth="1"/>
    <col min="8456" max="8456" width="12.85546875" style="2" customWidth="1"/>
    <col min="8457" max="8457" width="11.42578125" style="2" customWidth="1"/>
    <col min="8458" max="8458" width="62.140625" style="2" customWidth="1"/>
    <col min="8459" max="8704" width="9.140625" style="2"/>
    <col min="8705" max="8705" width="42.5703125" style="2" bestFit="1" customWidth="1"/>
    <col min="8706" max="8706" width="56.42578125" style="2" bestFit="1" customWidth="1"/>
    <col min="8707" max="8707" width="13.7109375" style="2" customWidth="1"/>
    <col min="8708" max="8708" width="13.5703125" style="2" bestFit="1" customWidth="1"/>
    <col min="8709" max="8709" width="13.85546875" style="2" bestFit="1" customWidth="1"/>
    <col min="8710" max="8710" width="11.42578125" style="2" bestFit="1" customWidth="1"/>
    <col min="8711" max="8711" width="23.42578125" style="2" bestFit="1" customWidth="1"/>
    <col min="8712" max="8712" width="12.85546875" style="2" customWidth="1"/>
    <col min="8713" max="8713" width="11.42578125" style="2" customWidth="1"/>
    <col min="8714" max="8714" width="62.140625" style="2" customWidth="1"/>
    <col min="8715" max="8960" width="9.140625" style="2"/>
    <col min="8961" max="8961" width="42.5703125" style="2" bestFit="1" customWidth="1"/>
    <col min="8962" max="8962" width="56.42578125" style="2" bestFit="1" customWidth="1"/>
    <col min="8963" max="8963" width="13.7109375" style="2" customWidth="1"/>
    <col min="8964" max="8964" width="13.5703125" style="2" bestFit="1" customWidth="1"/>
    <col min="8965" max="8965" width="13.85546875" style="2" bestFit="1" customWidth="1"/>
    <col min="8966" max="8966" width="11.42578125" style="2" bestFit="1" customWidth="1"/>
    <col min="8967" max="8967" width="23.42578125" style="2" bestFit="1" customWidth="1"/>
    <col min="8968" max="8968" width="12.85546875" style="2" customWidth="1"/>
    <col min="8969" max="8969" width="11.42578125" style="2" customWidth="1"/>
    <col min="8970" max="8970" width="62.140625" style="2" customWidth="1"/>
    <col min="8971" max="9216" width="9.140625" style="2"/>
    <col min="9217" max="9217" width="42.5703125" style="2" bestFit="1" customWidth="1"/>
    <col min="9218" max="9218" width="56.42578125" style="2" bestFit="1" customWidth="1"/>
    <col min="9219" max="9219" width="13.7109375" style="2" customWidth="1"/>
    <col min="9220" max="9220" width="13.5703125" style="2" bestFit="1" customWidth="1"/>
    <col min="9221" max="9221" width="13.85546875" style="2" bestFit="1" customWidth="1"/>
    <col min="9222" max="9222" width="11.42578125" style="2" bestFit="1" customWidth="1"/>
    <col min="9223" max="9223" width="23.42578125" style="2" bestFit="1" customWidth="1"/>
    <col min="9224" max="9224" width="12.85546875" style="2" customWidth="1"/>
    <col min="9225" max="9225" width="11.42578125" style="2" customWidth="1"/>
    <col min="9226" max="9226" width="62.140625" style="2" customWidth="1"/>
    <col min="9227" max="9472" width="9.140625" style="2"/>
    <col min="9473" max="9473" width="42.5703125" style="2" bestFit="1" customWidth="1"/>
    <col min="9474" max="9474" width="56.42578125" style="2" bestFit="1" customWidth="1"/>
    <col min="9475" max="9475" width="13.7109375" style="2" customWidth="1"/>
    <col min="9476" max="9476" width="13.5703125" style="2" bestFit="1" customWidth="1"/>
    <col min="9477" max="9477" width="13.85546875" style="2" bestFit="1" customWidth="1"/>
    <col min="9478" max="9478" width="11.42578125" style="2" bestFit="1" customWidth="1"/>
    <col min="9479" max="9479" width="23.42578125" style="2" bestFit="1" customWidth="1"/>
    <col min="9480" max="9480" width="12.85546875" style="2" customWidth="1"/>
    <col min="9481" max="9481" width="11.42578125" style="2" customWidth="1"/>
    <col min="9482" max="9482" width="62.140625" style="2" customWidth="1"/>
    <col min="9483" max="9728" width="9.140625" style="2"/>
    <col min="9729" max="9729" width="42.5703125" style="2" bestFit="1" customWidth="1"/>
    <col min="9730" max="9730" width="56.42578125" style="2" bestFit="1" customWidth="1"/>
    <col min="9731" max="9731" width="13.7109375" style="2" customWidth="1"/>
    <col min="9732" max="9732" width="13.5703125" style="2" bestFit="1" customWidth="1"/>
    <col min="9733" max="9733" width="13.85546875" style="2" bestFit="1" customWidth="1"/>
    <col min="9734" max="9734" width="11.42578125" style="2" bestFit="1" customWidth="1"/>
    <col min="9735" max="9735" width="23.42578125" style="2" bestFit="1" customWidth="1"/>
    <col min="9736" max="9736" width="12.85546875" style="2" customWidth="1"/>
    <col min="9737" max="9737" width="11.42578125" style="2" customWidth="1"/>
    <col min="9738" max="9738" width="62.140625" style="2" customWidth="1"/>
    <col min="9739" max="9984" width="9.140625" style="2"/>
    <col min="9985" max="9985" width="42.5703125" style="2" bestFit="1" customWidth="1"/>
    <col min="9986" max="9986" width="56.42578125" style="2" bestFit="1" customWidth="1"/>
    <col min="9987" max="9987" width="13.7109375" style="2" customWidth="1"/>
    <col min="9988" max="9988" width="13.5703125" style="2" bestFit="1" customWidth="1"/>
    <col min="9989" max="9989" width="13.85546875" style="2" bestFit="1" customWidth="1"/>
    <col min="9990" max="9990" width="11.42578125" style="2" bestFit="1" customWidth="1"/>
    <col min="9991" max="9991" width="23.42578125" style="2" bestFit="1" customWidth="1"/>
    <col min="9992" max="9992" width="12.85546875" style="2" customWidth="1"/>
    <col min="9993" max="9993" width="11.42578125" style="2" customWidth="1"/>
    <col min="9994" max="9994" width="62.140625" style="2" customWidth="1"/>
    <col min="9995" max="10240" width="9.140625" style="2"/>
    <col min="10241" max="10241" width="42.5703125" style="2" bestFit="1" customWidth="1"/>
    <col min="10242" max="10242" width="56.42578125" style="2" bestFit="1" customWidth="1"/>
    <col min="10243" max="10243" width="13.7109375" style="2" customWidth="1"/>
    <col min="10244" max="10244" width="13.5703125" style="2" bestFit="1" customWidth="1"/>
    <col min="10245" max="10245" width="13.85546875" style="2" bestFit="1" customWidth="1"/>
    <col min="10246" max="10246" width="11.42578125" style="2" bestFit="1" customWidth="1"/>
    <col min="10247" max="10247" width="23.42578125" style="2" bestFit="1" customWidth="1"/>
    <col min="10248" max="10248" width="12.85546875" style="2" customWidth="1"/>
    <col min="10249" max="10249" width="11.42578125" style="2" customWidth="1"/>
    <col min="10250" max="10250" width="62.140625" style="2" customWidth="1"/>
    <col min="10251" max="10496" width="9.140625" style="2"/>
    <col min="10497" max="10497" width="42.5703125" style="2" bestFit="1" customWidth="1"/>
    <col min="10498" max="10498" width="56.42578125" style="2" bestFit="1" customWidth="1"/>
    <col min="10499" max="10499" width="13.7109375" style="2" customWidth="1"/>
    <col min="10500" max="10500" width="13.5703125" style="2" bestFit="1" customWidth="1"/>
    <col min="10501" max="10501" width="13.85546875" style="2" bestFit="1" customWidth="1"/>
    <col min="10502" max="10502" width="11.42578125" style="2" bestFit="1" customWidth="1"/>
    <col min="10503" max="10503" width="23.42578125" style="2" bestFit="1" customWidth="1"/>
    <col min="10504" max="10504" width="12.85546875" style="2" customWidth="1"/>
    <col min="10505" max="10505" width="11.42578125" style="2" customWidth="1"/>
    <col min="10506" max="10506" width="62.140625" style="2" customWidth="1"/>
    <col min="10507" max="10752" width="9.140625" style="2"/>
    <col min="10753" max="10753" width="42.5703125" style="2" bestFit="1" customWidth="1"/>
    <col min="10754" max="10754" width="56.42578125" style="2" bestFit="1" customWidth="1"/>
    <col min="10755" max="10755" width="13.7109375" style="2" customWidth="1"/>
    <col min="10756" max="10756" width="13.5703125" style="2" bestFit="1" customWidth="1"/>
    <col min="10757" max="10757" width="13.85546875" style="2" bestFit="1" customWidth="1"/>
    <col min="10758" max="10758" width="11.42578125" style="2" bestFit="1" customWidth="1"/>
    <col min="10759" max="10759" width="23.42578125" style="2" bestFit="1" customWidth="1"/>
    <col min="10760" max="10760" width="12.85546875" style="2" customWidth="1"/>
    <col min="10761" max="10761" width="11.42578125" style="2" customWidth="1"/>
    <col min="10762" max="10762" width="62.140625" style="2" customWidth="1"/>
    <col min="10763" max="11008" width="9.140625" style="2"/>
    <col min="11009" max="11009" width="42.5703125" style="2" bestFit="1" customWidth="1"/>
    <col min="11010" max="11010" width="56.42578125" style="2" bestFit="1" customWidth="1"/>
    <col min="11011" max="11011" width="13.7109375" style="2" customWidth="1"/>
    <col min="11012" max="11012" width="13.5703125" style="2" bestFit="1" customWidth="1"/>
    <col min="11013" max="11013" width="13.85546875" style="2" bestFit="1" customWidth="1"/>
    <col min="11014" max="11014" width="11.42578125" style="2" bestFit="1" customWidth="1"/>
    <col min="11015" max="11015" width="23.42578125" style="2" bestFit="1" customWidth="1"/>
    <col min="11016" max="11016" width="12.85546875" style="2" customWidth="1"/>
    <col min="11017" max="11017" width="11.42578125" style="2" customWidth="1"/>
    <col min="11018" max="11018" width="62.140625" style="2" customWidth="1"/>
    <col min="11019" max="11264" width="9.140625" style="2"/>
    <col min="11265" max="11265" width="42.5703125" style="2" bestFit="1" customWidth="1"/>
    <col min="11266" max="11266" width="56.42578125" style="2" bestFit="1" customWidth="1"/>
    <col min="11267" max="11267" width="13.7109375" style="2" customWidth="1"/>
    <col min="11268" max="11268" width="13.5703125" style="2" bestFit="1" customWidth="1"/>
    <col min="11269" max="11269" width="13.85546875" style="2" bestFit="1" customWidth="1"/>
    <col min="11270" max="11270" width="11.42578125" style="2" bestFit="1" customWidth="1"/>
    <col min="11271" max="11271" width="23.42578125" style="2" bestFit="1" customWidth="1"/>
    <col min="11272" max="11272" width="12.85546875" style="2" customWidth="1"/>
    <col min="11273" max="11273" width="11.42578125" style="2" customWidth="1"/>
    <col min="11274" max="11274" width="62.140625" style="2" customWidth="1"/>
    <col min="11275" max="11520" width="9.140625" style="2"/>
    <col min="11521" max="11521" width="42.5703125" style="2" bestFit="1" customWidth="1"/>
    <col min="11522" max="11522" width="56.42578125" style="2" bestFit="1" customWidth="1"/>
    <col min="11523" max="11523" width="13.7109375" style="2" customWidth="1"/>
    <col min="11524" max="11524" width="13.5703125" style="2" bestFit="1" customWidth="1"/>
    <col min="11525" max="11525" width="13.85546875" style="2" bestFit="1" customWidth="1"/>
    <col min="11526" max="11526" width="11.42578125" style="2" bestFit="1" customWidth="1"/>
    <col min="11527" max="11527" width="23.42578125" style="2" bestFit="1" customWidth="1"/>
    <col min="11528" max="11528" width="12.85546875" style="2" customWidth="1"/>
    <col min="11529" max="11529" width="11.42578125" style="2" customWidth="1"/>
    <col min="11530" max="11530" width="62.140625" style="2" customWidth="1"/>
    <col min="11531" max="11776" width="9.140625" style="2"/>
    <col min="11777" max="11777" width="42.5703125" style="2" bestFit="1" customWidth="1"/>
    <col min="11778" max="11778" width="56.42578125" style="2" bestFit="1" customWidth="1"/>
    <col min="11779" max="11779" width="13.7109375" style="2" customWidth="1"/>
    <col min="11780" max="11780" width="13.5703125" style="2" bestFit="1" customWidth="1"/>
    <col min="11781" max="11781" width="13.85546875" style="2" bestFit="1" customWidth="1"/>
    <col min="11782" max="11782" width="11.42578125" style="2" bestFit="1" customWidth="1"/>
    <col min="11783" max="11783" width="23.42578125" style="2" bestFit="1" customWidth="1"/>
    <col min="11784" max="11784" width="12.85546875" style="2" customWidth="1"/>
    <col min="11785" max="11785" width="11.42578125" style="2" customWidth="1"/>
    <col min="11786" max="11786" width="62.140625" style="2" customWidth="1"/>
    <col min="11787" max="12032" width="9.140625" style="2"/>
    <col min="12033" max="12033" width="42.5703125" style="2" bestFit="1" customWidth="1"/>
    <col min="12034" max="12034" width="56.42578125" style="2" bestFit="1" customWidth="1"/>
    <col min="12035" max="12035" width="13.7109375" style="2" customWidth="1"/>
    <col min="12036" max="12036" width="13.5703125" style="2" bestFit="1" customWidth="1"/>
    <col min="12037" max="12037" width="13.85546875" style="2" bestFit="1" customWidth="1"/>
    <col min="12038" max="12038" width="11.42578125" style="2" bestFit="1" customWidth="1"/>
    <col min="12039" max="12039" width="23.42578125" style="2" bestFit="1" customWidth="1"/>
    <col min="12040" max="12040" width="12.85546875" style="2" customWidth="1"/>
    <col min="12041" max="12041" width="11.42578125" style="2" customWidth="1"/>
    <col min="12042" max="12042" width="62.140625" style="2" customWidth="1"/>
    <col min="12043" max="12288" width="9.140625" style="2"/>
    <col min="12289" max="12289" width="42.5703125" style="2" bestFit="1" customWidth="1"/>
    <col min="12290" max="12290" width="56.42578125" style="2" bestFit="1" customWidth="1"/>
    <col min="12291" max="12291" width="13.7109375" style="2" customWidth="1"/>
    <col min="12292" max="12292" width="13.5703125" style="2" bestFit="1" customWidth="1"/>
    <col min="12293" max="12293" width="13.85546875" style="2" bestFit="1" customWidth="1"/>
    <col min="12294" max="12294" width="11.42578125" style="2" bestFit="1" customWidth="1"/>
    <col min="12295" max="12295" width="23.42578125" style="2" bestFit="1" customWidth="1"/>
    <col min="12296" max="12296" width="12.85546875" style="2" customWidth="1"/>
    <col min="12297" max="12297" width="11.42578125" style="2" customWidth="1"/>
    <col min="12298" max="12298" width="62.140625" style="2" customWidth="1"/>
    <col min="12299" max="12544" width="9.140625" style="2"/>
    <col min="12545" max="12545" width="42.5703125" style="2" bestFit="1" customWidth="1"/>
    <col min="12546" max="12546" width="56.42578125" style="2" bestFit="1" customWidth="1"/>
    <col min="12547" max="12547" width="13.7109375" style="2" customWidth="1"/>
    <col min="12548" max="12548" width="13.5703125" style="2" bestFit="1" customWidth="1"/>
    <col min="12549" max="12549" width="13.85546875" style="2" bestFit="1" customWidth="1"/>
    <col min="12550" max="12550" width="11.42578125" style="2" bestFit="1" customWidth="1"/>
    <col min="12551" max="12551" width="23.42578125" style="2" bestFit="1" customWidth="1"/>
    <col min="12552" max="12552" width="12.85546875" style="2" customWidth="1"/>
    <col min="12553" max="12553" width="11.42578125" style="2" customWidth="1"/>
    <col min="12554" max="12554" width="62.140625" style="2" customWidth="1"/>
    <col min="12555" max="12800" width="9.140625" style="2"/>
    <col min="12801" max="12801" width="42.5703125" style="2" bestFit="1" customWidth="1"/>
    <col min="12802" max="12802" width="56.42578125" style="2" bestFit="1" customWidth="1"/>
    <col min="12803" max="12803" width="13.7109375" style="2" customWidth="1"/>
    <col min="12804" max="12804" width="13.5703125" style="2" bestFit="1" customWidth="1"/>
    <col min="12805" max="12805" width="13.85546875" style="2" bestFit="1" customWidth="1"/>
    <col min="12806" max="12806" width="11.42578125" style="2" bestFit="1" customWidth="1"/>
    <col min="12807" max="12807" width="23.42578125" style="2" bestFit="1" customWidth="1"/>
    <col min="12808" max="12808" width="12.85546875" style="2" customWidth="1"/>
    <col min="12809" max="12809" width="11.42578125" style="2" customWidth="1"/>
    <col min="12810" max="12810" width="62.140625" style="2" customWidth="1"/>
    <col min="12811" max="13056" width="9.140625" style="2"/>
    <col min="13057" max="13057" width="42.5703125" style="2" bestFit="1" customWidth="1"/>
    <col min="13058" max="13058" width="56.42578125" style="2" bestFit="1" customWidth="1"/>
    <col min="13059" max="13059" width="13.7109375" style="2" customWidth="1"/>
    <col min="13060" max="13060" width="13.5703125" style="2" bestFit="1" customWidth="1"/>
    <col min="13061" max="13061" width="13.85546875" style="2" bestFit="1" customWidth="1"/>
    <col min="13062" max="13062" width="11.42578125" style="2" bestFit="1" customWidth="1"/>
    <col min="13063" max="13063" width="23.42578125" style="2" bestFit="1" customWidth="1"/>
    <col min="13064" max="13064" width="12.85546875" style="2" customWidth="1"/>
    <col min="13065" max="13065" width="11.42578125" style="2" customWidth="1"/>
    <col min="13066" max="13066" width="62.140625" style="2" customWidth="1"/>
    <col min="13067" max="13312" width="9.140625" style="2"/>
    <col min="13313" max="13313" width="42.5703125" style="2" bestFit="1" customWidth="1"/>
    <col min="13314" max="13314" width="56.42578125" style="2" bestFit="1" customWidth="1"/>
    <col min="13315" max="13315" width="13.7109375" style="2" customWidth="1"/>
    <col min="13316" max="13316" width="13.5703125" style="2" bestFit="1" customWidth="1"/>
    <col min="13317" max="13317" width="13.85546875" style="2" bestFit="1" customWidth="1"/>
    <col min="13318" max="13318" width="11.42578125" style="2" bestFit="1" customWidth="1"/>
    <col min="13319" max="13319" width="23.42578125" style="2" bestFit="1" customWidth="1"/>
    <col min="13320" max="13320" width="12.85546875" style="2" customWidth="1"/>
    <col min="13321" max="13321" width="11.42578125" style="2" customWidth="1"/>
    <col min="13322" max="13322" width="62.140625" style="2" customWidth="1"/>
    <col min="13323" max="13568" width="9.140625" style="2"/>
    <col min="13569" max="13569" width="42.5703125" style="2" bestFit="1" customWidth="1"/>
    <col min="13570" max="13570" width="56.42578125" style="2" bestFit="1" customWidth="1"/>
    <col min="13571" max="13571" width="13.7109375" style="2" customWidth="1"/>
    <col min="13572" max="13572" width="13.5703125" style="2" bestFit="1" customWidth="1"/>
    <col min="13573" max="13573" width="13.85546875" style="2" bestFit="1" customWidth="1"/>
    <col min="13574" max="13574" width="11.42578125" style="2" bestFit="1" customWidth="1"/>
    <col min="13575" max="13575" width="23.42578125" style="2" bestFit="1" customWidth="1"/>
    <col min="13576" max="13576" width="12.85546875" style="2" customWidth="1"/>
    <col min="13577" max="13577" width="11.42578125" style="2" customWidth="1"/>
    <col min="13578" max="13578" width="62.140625" style="2" customWidth="1"/>
    <col min="13579" max="13824" width="9.140625" style="2"/>
    <col min="13825" max="13825" width="42.5703125" style="2" bestFit="1" customWidth="1"/>
    <col min="13826" max="13826" width="56.42578125" style="2" bestFit="1" customWidth="1"/>
    <col min="13827" max="13827" width="13.7109375" style="2" customWidth="1"/>
    <col min="13828" max="13828" width="13.5703125" style="2" bestFit="1" customWidth="1"/>
    <col min="13829" max="13829" width="13.85546875" style="2" bestFit="1" customWidth="1"/>
    <col min="13830" max="13830" width="11.42578125" style="2" bestFit="1" customWidth="1"/>
    <col min="13831" max="13831" width="23.42578125" style="2" bestFit="1" customWidth="1"/>
    <col min="13832" max="13832" width="12.85546875" style="2" customWidth="1"/>
    <col min="13833" max="13833" width="11.42578125" style="2" customWidth="1"/>
    <col min="13834" max="13834" width="62.140625" style="2" customWidth="1"/>
    <col min="13835" max="14080" width="9.140625" style="2"/>
    <col min="14081" max="14081" width="42.5703125" style="2" bestFit="1" customWidth="1"/>
    <col min="14082" max="14082" width="56.42578125" style="2" bestFit="1" customWidth="1"/>
    <col min="14083" max="14083" width="13.7109375" style="2" customWidth="1"/>
    <col min="14084" max="14084" width="13.5703125" style="2" bestFit="1" customWidth="1"/>
    <col min="14085" max="14085" width="13.85546875" style="2" bestFit="1" customWidth="1"/>
    <col min="14086" max="14086" width="11.42578125" style="2" bestFit="1" customWidth="1"/>
    <col min="14087" max="14087" width="23.42578125" style="2" bestFit="1" customWidth="1"/>
    <col min="14088" max="14088" width="12.85546875" style="2" customWidth="1"/>
    <col min="14089" max="14089" width="11.42578125" style="2" customWidth="1"/>
    <col min="14090" max="14090" width="62.140625" style="2" customWidth="1"/>
    <col min="14091" max="14336" width="9.140625" style="2"/>
    <col min="14337" max="14337" width="42.5703125" style="2" bestFit="1" customWidth="1"/>
    <col min="14338" max="14338" width="56.42578125" style="2" bestFit="1" customWidth="1"/>
    <col min="14339" max="14339" width="13.7109375" style="2" customWidth="1"/>
    <col min="14340" max="14340" width="13.5703125" style="2" bestFit="1" customWidth="1"/>
    <col min="14341" max="14341" width="13.85546875" style="2" bestFit="1" customWidth="1"/>
    <col min="14342" max="14342" width="11.42578125" style="2" bestFit="1" customWidth="1"/>
    <col min="14343" max="14343" width="23.42578125" style="2" bestFit="1" customWidth="1"/>
    <col min="14344" max="14344" width="12.85546875" style="2" customWidth="1"/>
    <col min="14345" max="14345" width="11.42578125" style="2" customWidth="1"/>
    <col min="14346" max="14346" width="62.140625" style="2" customWidth="1"/>
    <col min="14347" max="14592" width="9.140625" style="2"/>
    <col min="14593" max="14593" width="42.5703125" style="2" bestFit="1" customWidth="1"/>
    <col min="14594" max="14594" width="56.42578125" style="2" bestFit="1" customWidth="1"/>
    <col min="14595" max="14595" width="13.7109375" style="2" customWidth="1"/>
    <col min="14596" max="14596" width="13.5703125" style="2" bestFit="1" customWidth="1"/>
    <col min="14597" max="14597" width="13.85546875" style="2" bestFit="1" customWidth="1"/>
    <col min="14598" max="14598" width="11.42578125" style="2" bestFit="1" customWidth="1"/>
    <col min="14599" max="14599" width="23.42578125" style="2" bestFit="1" customWidth="1"/>
    <col min="14600" max="14600" width="12.85546875" style="2" customWidth="1"/>
    <col min="14601" max="14601" width="11.42578125" style="2" customWidth="1"/>
    <col min="14602" max="14602" width="62.140625" style="2" customWidth="1"/>
    <col min="14603" max="14848" width="9.140625" style="2"/>
    <col min="14849" max="14849" width="42.5703125" style="2" bestFit="1" customWidth="1"/>
    <col min="14850" max="14850" width="56.42578125" style="2" bestFit="1" customWidth="1"/>
    <col min="14851" max="14851" width="13.7109375" style="2" customWidth="1"/>
    <col min="14852" max="14852" width="13.5703125" style="2" bestFit="1" customWidth="1"/>
    <col min="14853" max="14853" width="13.85546875" style="2" bestFit="1" customWidth="1"/>
    <col min="14854" max="14854" width="11.42578125" style="2" bestFit="1" customWidth="1"/>
    <col min="14855" max="14855" width="23.42578125" style="2" bestFit="1" customWidth="1"/>
    <col min="14856" max="14856" width="12.85546875" style="2" customWidth="1"/>
    <col min="14857" max="14857" width="11.42578125" style="2" customWidth="1"/>
    <col min="14858" max="14858" width="62.140625" style="2" customWidth="1"/>
    <col min="14859" max="15104" width="9.140625" style="2"/>
    <col min="15105" max="15105" width="42.5703125" style="2" bestFit="1" customWidth="1"/>
    <col min="15106" max="15106" width="56.42578125" style="2" bestFit="1" customWidth="1"/>
    <col min="15107" max="15107" width="13.7109375" style="2" customWidth="1"/>
    <col min="15108" max="15108" width="13.5703125" style="2" bestFit="1" customWidth="1"/>
    <col min="15109" max="15109" width="13.85546875" style="2" bestFit="1" customWidth="1"/>
    <col min="15110" max="15110" width="11.42578125" style="2" bestFit="1" customWidth="1"/>
    <col min="15111" max="15111" width="23.42578125" style="2" bestFit="1" customWidth="1"/>
    <col min="15112" max="15112" width="12.85546875" style="2" customWidth="1"/>
    <col min="15113" max="15113" width="11.42578125" style="2" customWidth="1"/>
    <col min="15114" max="15114" width="62.140625" style="2" customWidth="1"/>
    <col min="15115" max="15360" width="9.140625" style="2"/>
    <col min="15361" max="15361" width="42.5703125" style="2" bestFit="1" customWidth="1"/>
    <col min="15362" max="15362" width="56.42578125" style="2" bestFit="1" customWidth="1"/>
    <col min="15363" max="15363" width="13.7109375" style="2" customWidth="1"/>
    <col min="15364" max="15364" width="13.5703125" style="2" bestFit="1" customWidth="1"/>
    <col min="15365" max="15365" width="13.85546875" style="2" bestFit="1" customWidth="1"/>
    <col min="15366" max="15366" width="11.42578125" style="2" bestFit="1" customWidth="1"/>
    <col min="15367" max="15367" width="23.42578125" style="2" bestFit="1" customWidth="1"/>
    <col min="15368" max="15368" width="12.85546875" style="2" customWidth="1"/>
    <col min="15369" max="15369" width="11.42578125" style="2" customWidth="1"/>
    <col min="15370" max="15370" width="62.140625" style="2" customWidth="1"/>
    <col min="15371" max="15616" width="9.140625" style="2"/>
    <col min="15617" max="15617" width="42.5703125" style="2" bestFit="1" customWidth="1"/>
    <col min="15618" max="15618" width="56.42578125" style="2" bestFit="1" customWidth="1"/>
    <col min="15619" max="15619" width="13.7109375" style="2" customWidth="1"/>
    <col min="15620" max="15620" width="13.5703125" style="2" bestFit="1" customWidth="1"/>
    <col min="15621" max="15621" width="13.85546875" style="2" bestFit="1" customWidth="1"/>
    <col min="15622" max="15622" width="11.42578125" style="2" bestFit="1" customWidth="1"/>
    <col min="15623" max="15623" width="23.42578125" style="2" bestFit="1" customWidth="1"/>
    <col min="15624" max="15624" width="12.85546875" style="2" customWidth="1"/>
    <col min="15625" max="15625" width="11.42578125" style="2" customWidth="1"/>
    <col min="15626" max="15626" width="62.140625" style="2" customWidth="1"/>
    <col min="15627" max="15872" width="9.140625" style="2"/>
    <col min="15873" max="15873" width="42.5703125" style="2" bestFit="1" customWidth="1"/>
    <col min="15874" max="15874" width="56.42578125" style="2" bestFit="1" customWidth="1"/>
    <col min="15875" max="15875" width="13.7109375" style="2" customWidth="1"/>
    <col min="15876" max="15876" width="13.5703125" style="2" bestFit="1" customWidth="1"/>
    <col min="15877" max="15877" width="13.85546875" style="2" bestFit="1" customWidth="1"/>
    <col min="15878" max="15878" width="11.42578125" style="2" bestFit="1" customWidth="1"/>
    <col min="15879" max="15879" width="23.42578125" style="2" bestFit="1" customWidth="1"/>
    <col min="15880" max="15880" width="12.85546875" style="2" customWidth="1"/>
    <col min="15881" max="15881" width="11.42578125" style="2" customWidth="1"/>
    <col min="15882" max="15882" width="62.140625" style="2" customWidth="1"/>
    <col min="15883" max="16128" width="9.140625" style="2"/>
    <col min="16129" max="16129" width="42.5703125" style="2" bestFit="1" customWidth="1"/>
    <col min="16130" max="16130" width="56.42578125" style="2" bestFit="1" customWidth="1"/>
    <col min="16131" max="16131" width="13.7109375" style="2" customWidth="1"/>
    <col min="16132" max="16132" width="13.5703125" style="2" bestFit="1" customWidth="1"/>
    <col min="16133" max="16133" width="13.85546875" style="2" bestFit="1" customWidth="1"/>
    <col min="16134" max="16134" width="11.42578125" style="2" bestFit="1" customWidth="1"/>
    <col min="16135" max="16135" width="23.42578125" style="2" bestFit="1" customWidth="1"/>
    <col min="16136" max="16136" width="12.85546875" style="2" customWidth="1"/>
    <col min="16137" max="16137" width="11.42578125" style="2" customWidth="1"/>
    <col min="16138" max="16138" width="62.140625" style="2" customWidth="1"/>
    <col min="16139" max="16384" width="9.140625" style="2"/>
  </cols>
  <sheetData>
    <row r="1" spans="1:10" x14ac:dyDescent="0.25">
      <c r="A1" s="1" t="s">
        <v>0</v>
      </c>
      <c r="C1" s="48"/>
      <c r="F1" s="3"/>
    </row>
    <row r="2" spans="1:10" x14ac:dyDescent="0.25">
      <c r="A2" s="4" t="s">
        <v>1</v>
      </c>
      <c r="C2" s="48"/>
      <c r="F2" s="3"/>
    </row>
    <row r="3" spans="1:10" ht="16.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6.5" customHeight="1" x14ac:dyDescent="0.25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5"/>
      <c r="B5" s="5"/>
      <c r="C5" s="49"/>
      <c r="D5" s="5"/>
      <c r="E5" s="5"/>
      <c r="F5" s="5"/>
      <c r="G5" s="5"/>
      <c r="H5" s="5"/>
      <c r="I5" s="5"/>
      <c r="J5" s="5"/>
    </row>
    <row r="6" spans="1:10" ht="15" customHeight="1" x14ac:dyDescent="0.25">
      <c r="A6" s="70" t="s">
        <v>21</v>
      </c>
      <c r="B6" s="70"/>
      <c r="C6" s="70"/>
      <c r="D6" s="70"/>
      <c r="E6" s="70"/>
      <c r="F6" s="71" t="s">
        <v>50</v>
      </c>
      <c r="G6" s="71"/>
      <c r="H6" s="71"/>
      <c r="I6" s="71"/>
    </row>
    <row r="7" spans="1:10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25">
      <c r="A8" s="5"/>
      <c r="B8" s="5"/>
      <c r="C8" s="49"/>
      <c r="D8" s="5"/>
      <c r="E8" s="5"/>
      <c r="F8" s="5"/>
      <c r="G8" s="5"/>
      <c r="H8" s="5"/>
      <c r="I8" s="5"/>
      <c r="J8" s="5"/>
    </row>
    <row r="9" spans="1:10" s="1" customFormat="1" ht="28.5" customHeight="1" x14ac:dyDescent="0.25">
      <c r="A9" s="73" t="s">
        <v>4</v>
      </c>
      <c r="B9" s="75" t="s">
        <v>51</v>
      </c>
      <c r="C9" s="76"/>
      <c r="D9" s="76"/>
      <c r="E9" s="77"/>
      <c r="F9" s="75" t="s">
        <v>52</v>
      </c>
      <c r="G9" s="76"/>
      <c r="H9" s="76"/>
      <c r="I9" s="77"/>
      <c r="J9" s="73" t="s">
        <v>6</v>
      </c>
    </row>
    <row r="10" spans="1:10" s="1" customFormat="1" ht="63" customHeight="1" x14ac:dyDescent="0.25">
      <c r="A10" s="74"/>
      <c r="B10" s="8" t="s">
        <v>5</v>
      </c>
      <c r="C10" s="50" t="s">
        <v>89</v>
      </c>
      <c r="D10" s="6" t="s">
        <v>7</v>
      </c>
      <c r="E10" s="6" t="s">
        <v>8</v>
      </c>
      <c r="F10" s="6" t="s">
        <v>90</v>
      </c>
      <c r="G10" s="8" t="s">
        <v>9</v>
      </c>
      <c r="H10" s="8" t="s">
        <v>7</v>
      </c>
      <c r="I10" s="8" t="s">
        <v>8</v>
      </c>
      <c r="J10" s="74"/>
    </row>
    <row r="11" spans="1:10" x14ac:dyDescent="0.25">
      <c r="A11" s="9" t="s">
        <v>10</v>
      </c>
      <c r="B11" s="23"/>
      <c r="C11" s="51"/>
      <c r="D11" s="24"/>
      <c r="E11" s="24"/>
      <c r="F11" s="25"/>
      <c r="G11" s="24"/>
      <c r="H11" s="24"/>
      <c r="I11" s="24"/>
      <c r="J11" s="27"/>
    </row>
    <row r="12" spans="1:10" x14ac:dyDescent="0.25">
      <c r="A12" s="7" t="s">
        <v>11</v>
      </c>
      <c r="B12" s="23"/>
      <c r="C12" s="52">
        <v>0</v>
      </c>
      <c r="D12" s="24"/>
      <c r="E12" s="24"/>
      <c r="F12" s="26">
        <v>0</v>
      </c>
      <c r="G12" s="24"/>
      <c r="H12" s="24"/>
      <c r="I12" s="24"/>
      <c r="J12" s="27"/>
    </row>
    <row r="13" spans="1:10" x14ac:dyDescent="0.25">
      <c r="A13" s="9"/>
      <c r="B13" s="23"/>
      <c r="C13" s="52"/>
      <c r="D13" s="24"/>
      <c r="E13" s="24"/>
      <c r="F13" s="26"/>
      <c r="G13" s="24"/>
      <c r="H13" s="24"/>
      <c r="I13" s="24"/>
      <c r="J13" s="27"/>
    </row>
    <row r="14" spans="1:10" x14ac:dyDescent="0.25">
      <c r="A14" s="9" t="s">
        <v>12</v>
      </c>
      <c r="B14" s="23"/>
      <c r="C14" s="51"/>
      <c r="D14" s="24"/>
      <c r="E14" s="24"/>
      <c r="F14" s="25"/>
      <c r="G14" s="24"/>
      <c r="H14" s="24"/>
      <c r="I14" s="24"/>
      <c r="J14" s="27"/>
    </row>
    <row r="15" spans="1:10" x14ac:dyDescent="0.25">
      <c r="A15" s="7" t="s">
        <v>13</v>
      </c>
      <c r="B15" s="23"/>
      <c r="C15" s="52">
        <v>0</v>
      </c>
      <c r="D15" s="24"/>
      <c r="E15" s="24"/>
      <c r="F15" s="26">
        <v>0</v>
      </c>
      <c r="G15" s="24"/>
      <c r="H15" s="24"/>
      <c r="I15" s="24"/>
      <c r="J15" s="27"/>
    </row>
    <row r="16" spans="1:10" x14ac:dyDescent="0.25">
      <c r="A16" s="9"/>
      <c r="B16" s="23"/>
      <c r="C16" s="51"/>
      <c r="D16" s="24"/>
      <c r="E16" s="24"/>
      <c r="F16" s="25"/>
      <c r="G16" s="24"/>
      <c r="H16" s="24"/>
      <c r="I16" s="24"/>
      <c r="J16" s="27"/>
    </row>
    <row r="17" spans="1:10" ht="94.5" customHeight="1" x14ac:dyDescent="0.25">
      <c r="A17" s="10"/>
      <c r="B17" s="34" t="s">
        <v>53</v>
      </c>
      <c r="C17" s="53">
        <f>-196/1.95583</f>
        <v>-100.21320871445883</v>
      </c>
      <c r="D17" s="35" t="s">
        <v>31</v>
      </c>
      <c r="E17" s="32" t="s">
        <v>34</v>
      </c>
      <c r="F17" s="40">
        <f>(-105+-30)/1.95583</f>
        <v>-69.024403961489497</v>
      </c>
      <c r="G17" s="36" t="s">
        <v>32</v>
      </c>
      <c r="H17" s="37" t="s">
        <v>33</v>
      </c>
      <c r="I17" s="32" t="s">
        <v>34</v>
      </c>
      <c r="J17" s="39" t="s">
        <v>54</v>
      </c>
    </row>
    <row r="18" spans="1:10" ht="99" customHeight="1" x14ac:dyDescent="0.25">
      <c r="A18" s="10"/>
      <c r="B18" s="34" t="s">
        <v>29</v>
      </c>
      <c r="C18" s="31">
        <f>(-3+-193+-5)/1.95583</f>
        <v>-102.76966812043992</v>
      </c>
      <c r="D18" s="53" t="s">
        <v>80</v>
      </c>
      <c r="E18" s="53" t="s">
        <v>80</v>
      </c>
      <c r="F18" s="31">
        <f>(-3+-193+-5)/1.95583</f>
        <v>-102.76966812043992</v>
      </c>
      <c r="G18" s="36" t="s">
        <v>83</v>
      </c>
      <c r="H18" s="35" t="s">
        <v>35</v>
      </c>
      <c r="I18" s="38" t="s">
        <v>36</v>
      </c>
      <c r="J18" s="39" t="s">
        <v>84</v>
      </c>
    </row>
    <row r="19" spans="1:10" ht="99" customHeight="1" x14ac:dyDescent="0.25">
      <c r="A19" s="10"/>
      <c r="B19" s="34" t="s">
        <v>55</v>
      </c>
      <c r="C19" s="53">
        <f>-49/1.95583</f>
        <v>-25.053302178614707</v>
      </c>
      <c r="D19" s="35" t="s">
        <v>78</v>
      </c>
      <c r="E19" s="30" t="s">
        <v>77</v>
      </c>
      <c r="F19" s="40">
        <f>0</f>
        <v>0</v>
      </c>
      <c r="G19" s="36" t="s">
        <v>32</v>
      </c>
      <c r="H19" s="32" t="s">
        <v>37</v>
      </c>
      <c r="I19" s="32" t="s">
        <v>38</v>
      </c>
      <c r="J19" s="39" t="s">
        <v>56</v>
      </c>
    </row>
    <row r="20" spans="1:10" ht="80.25" customHeight="1" x14ac:dyDescent="0.25">
      <c r="A20" s="10"/>
      <c r="B20" s="34" t="s">
        <v>85</v>
      </c>
      <c r="C20" s="53">
        <f>-66*0.8708</f>
        <v>-57.472799999999999</v>
      </c>
      <c r="D20" s="35" t="s">
        <v>40</v>
      </c>
      <c r="E20" s="32" t="s">
        <v>42</v>
      </c>
      <c r="F20" s="31">
        <f>-103/1.95583</f>
        <v>-52.663063763210502</v>
      </c>
      <c r="G20" s="32" t="s">
        <v>32</v>
      </c>
      <c r="H20" s="32" t="s">
        <v>41</v>
      </c>
      <c r="I20" s="32" t="s">
        <v>42</v>
      </c>
      <c r="J20" s="39" t="s">
        <v>57</v>
      </c>
    </row>
    <row r="21" spans="1:10" ht="50.25" customHeight="1" x14ac:dyDescent="0.25">
      <c r="A21" s="10"/>
      <c r="B21" s="34" t="s">
        <v>30</v>
      </c>
      <c r="C21" s="53">
        <f>-72/1.95583</f>
        <v>-36.813015446127729</v>
      </c>
      <c r="D21" s="32" t="s">
        <v>41</v>
      </c>
      <c r="E21" s="32" t="s">
        <v>42</v>
      </c>
      <c r="F21" s="31">
        <f>-64/1.95583</f>
        <v>-32.722680396557983</v>
      </c>
      <c r="G21" s="32" t="s">
        <v>32</v>
      </c>
      <c r="H21" s="32" t="s">
        <v>41</v>
      </c>
      <c r="I21" s="32" t="s">
        <v>42</v>
      </c>
      <c r="J21" s="41" t="s">
        <v>58</v>
      </c>
    </row>
    <row r="22" spans="1:10" ht="99" customHeight="1" x14ac:dyDescent="0.25">
      <c r="A22" s="10"/>
      <c r="B22" s="34" t="s">
        <v>45</v>
      </c>
      <c r="C22" s="53">
        <f>-50/1.95583</f>
        <v>-25.564594059810926</v>
      </c>
      <c r="D22" s="35" t="s">
        <v>78</v>
      </c>
      <c r="E22" s="30" t="s">
        <v>77</v>
      </c>
      <c r="F22" s="40">
        <f>-3/1.95583</f>
        <v>-1.5338756435886556</v>
      </c>
      <c r="G22" s="32" t="s">
        <v>46</v>
      </c>
      <c r="H22" s="33" t="s">
        <v>39</v>
      </c>
      <c r="I22" s="33" t="s">
        <v>59</v>
      </c>
      <c r="J22" s="33" t="s">
        <v>86</v>
      </c>
    </row>
    <row r="23" spans="1:10" ht="99" customHeight="1" x14ac:dyDescent="0.25">
      <c r="A23" s="10"/>
      <c r="B23" s="34" t="s">
        <v>60</v>
      </c>
      <c r="C23" s="53">
        <f>-150</f>
        <v>-150</v>
      </c>
      <c r="D23" s="29" t="s">
        <v>41</v>
      </c>
      <c r="E23" s="30" t="s">
        <v>43</v>
      </c>
      <c r="F23" s="40">
        <f>(-30+-6+-223)/1.95583</f>
        <v>-132.42459722982059</v>
      </c>
      <c r="G23" s="32" t="s">
        <v>61</v>
      </c>
      <c r="H23" s="29" t="s">
        <v>41</v>
      </c>
      <c r="I23" s="32" t="s">
        <v>42</v>
      </c>
      <c r="J23" s="27" t="s">
        <v>62</v>
      </c>
    </row>
    <row r="24" spans="1:10" ht="66.75" customHeight="1" x14ac:dyDescent="0.25">
      <c r="A24" s="10"/>
      <c r="B24" s="34" t="s">
        <v>22</v>
      </c>
      <c r="C24" s="53">
        <f>-31</f>
        <v>-31</v>
      </c>
      <c r="D24" s="29" t="s">
        <v>41</v>
      </c>
      <c r="E24" s="30" t="s">
        <v>44</v>
      </c>
      <c r="F24" s="31">
        <f>-49/1.95583</f>
        <v>-25.053302178614707</v>
      </c>
      <c r="G24" s="32"/>
      <c r="H24" s="33" t="s">
        <v>41</v>
      </c>
      <c r="I24" s="33" t="s">
        <v>42</v>
      </c>
      <c r="J24" s="27" t="s">
        <v>63</v>
      </c>
    </row>
    <row r="25" spans="1:10" ht="66.75" customHeight="1" x14ac:dyDescent="0.25">
      <c r="A25" s="10"/>
      <c r="B25" s="62" t="s">
        <v>81</v>
      </c>
      <c r="C25" s="53">
        <f>-26</f>
        <v>-26</v>
      </c>
      <c r="D25" s="29" t="s">
        <v>41</v>
      </c>
      <c r="E25" s="30" t="s">
        <v>44</v>
      </c>
      <c r="F25" s="31" t="s">
        <v>80</v>
      </c>
      <c r="G25" s="31" t="s">
        <v>80</v>
      </c>
      <c r="H25" s="31" t="s">
        <v>80</v>
      </c>
      <c r="I25" s="31" t="s">
        <v>80</v>
      </c>
      <c r="J25" s="31" t="s">
        <v>80</v>
      </c>
    </row>
    <row r="26" spans="1:10" ht="66.75" customHeight="1" x14ac:dyDescent="0.25">
      <c r="A26" s="10"/>
      <c r="B26" s="62" t="s">
        <v>82</v>
      </c>
      <c r="C26" s="53">
        <f>-196/1.95583</f>
        <v>-100.21320871445883</v>
      </c>
      <c r="D26" s="29" t="s">
        <v>41</v>
      </c>
      <c r="E26" s="30" t="s">
        <v>44</v>
      </c>
      <c r="F26" s="31" t="s">
        <v>80</v>
      </c>
      <c r="G26" s="31" t="s">
        <v>80</v>
      </c>
      <c r="H26" s="31" t="s">
        <v>80</v>
      </c>
      <c r="I26" s="31" t="s">
        <v>80</v>
      </c>
      <c r="J26" s="31" t="s">
        <v>80</v>
      </c>
    </row>
    <row r="27" spans="1:10" ht="36.75" customHeight="1" x14ac:dyDescent="0.25">
      <c r="A27" s="10"/>
      <c r="B27" s="47" t="s">
        <v>87</v>
      </c>
      <c r="C27" s="54">
        <v>-26</v>
      </c>
      <c r="D27" s="65" t="s">
        <v>64</v>
      </c>
      <c r="E27" s="30"/>
      <c r="F27" s="31" t="s">
        <v>80</v>
      </c>
      <c r="G27" s="31" t="s">
        <v>80</v>
      </c>
      <c r="H27" s="31" t="s">
        <v>80</v>
      </c>
      <c r="I27" s="78" t="s">
        <v>80</v>
      </c>
      <c r="J27" s="31" t="s">
        <v>80</v>
      </c>
    </row>
    <row r="28" spans="1:10" ht="54" customHeight="1" x14ac:dyDescent="0.25">
      <c r="A28" s="10"/>
      <c r="B28" s="47" t="s">
        <v>88</v>
      </c>
      <c r="C28" s="54">
        <v>-50</v>
      </c>
      <c r="D28" s="65" t="s">
        <v>64</v>
      </c>
      <c r="E28" s="30"/>
      <c r="F28" s="66">
        <f>-130/1.95583</f>
        <v>-66.46794455550841</v>
      </c>
      <c r="G28" s="65" t="s">
        <v>65</v>
      </c>
      <c r="H28" s="65" t="s">
        <v>64</v>
      </c>
      <c r="I28" s="65" t="s">
        <v>80</v>
      </c>
      <c r="J28" s="65" t="s">
        <v>71</v>
      </c>
    </row>
    <row r="29" spans="1:10" ht="67.5" customHeight="1" x14ac:dyDescent="0.25">
      <c r="A29" s="10"/>
      <c r="B29" s="47" t="s">
        <v>66</v>
      </c>
      <c r="C29" s="54">
        <f>-137/1.95583</f>
        <v>-70.046987723881941</v>
      </c>
      <c r="D29" s="33" t="s">
        <v>68</v>
      </c>
      <c r="E29" s="33" t="s">
        <v>69</v>
      </c>
      <c r="F29" s="40">
        <f>(-33+-32+-11+-1)/1.95583</f>
        <v>-39.369474852108823</v>
      </c>
      <c r="G29" s="42" t="s">
        <v>67</v>
      </c>
      <c r="H29" s="33" t="s">
        <v>68</v>
      </c>
      <c r="I29" s="33" t="s">
        <v>69</v>
      </c>
      <c r="J29" s="33" t="s">
        <v>70</v>
      </c>
    </row>
    <row r="30" spans="1:10" ht="57.75" customHeight="1" x14ac:dyDescent="0.25">
      <c r="A30" s="10"/>
      <c r="B30" s="62" t="s">
        <v>79</v>
      </c>
      <c r="C30" s="63">
        <f>-49/1.95583</f>
        <v>-25.053302178614707</v>
      </c>
      <c r="D30" s="35" t="s">
        <v>78</v>
      </c>
      <c r="E30" s="36" t="s">
        <v>77</v>
      </c>
      <c r="F30" s="64" t="s">
        <v>80</v>
      </c>
      <c r="G30" s="64" t="s">
        <v>80</v>
      </c>
      <c r="H30" s="64" t="s">
        <v>80</v>
      </c>
      <c r="I30" s="64" t="s">
        <v>80</v>
      </c>
      <c r="J30" s="64" t="s">
        <v>80</v>
      </c>
    </row>
    <row r="31" spans="1:10" x14ac:dyDescent="0.25">
      <c r="A31" s="10"/>
      <c r="B31" s="17"/>
      <c r="C31" s="55">
        <f>SUM(C17:C30)</f>
        <v>-826.20008713640743</v>
      </c>
      <c r="D31" s="13"/>
      <c r="E31" s="13"/>
      <c r="F31" s="43">
        <f>SUM(F17:F30)</f>
        <v>-522.02901070133908</v>
      </c>
      <c r="G31" s="12"/>
      <c r="H31" s="33"/>
      <c r="I31" s="33"/>
      <c r="J31" s="28"/>
    </row>
    <row r="32" spans="1:10" x14ac:dyDescent="0.25">
      <c r="A32" s="10"/>
      <c r="B32" s="17"/>
      <c r="C32" s="56"/>
      <c r="D32" s="13"/>
      <c r="E32" s="13"/>
      <c r="F32" s="31"/>
      <c r="G32" s="12"/>
      <c r="H32" s="33"/>
      <c r="I32" s="33"/>
      <c r="J32" s="28"/>
    </row>
    <row r="33" spans="1:18" ht="15.75" x14ac:dyDescent="0.25">
      <c r="A33" s="10"/>
      <c r="B33" s="16" t="s">
        <v>23</v>
      </c>
      <c r="C33" s="55">
        <f>SUM(C34:C39)</f>
        <v>-1115133.7759844037</v>
      </c>
      <c r="D33" s="13"/>
      <c r="E33" s="13"/>
      <c r="F33" s="43">
        <f>SUM(F34:F40)</f>
        <v>-781184.9700638603</v>
      </c>
      <c r="G33" s="12"/>
      <c r="H33" s="33"/>
      <c r="I33" s="33"/>
      <c r="J33" s="28"/>
    </row>
    <row r="34" spans="1:18" x14ac:dyDescent="0.25">
      <c r="A34" s="10"/>
      <c r="B34" s="17" t="s">
        <v>24</v>
      </c>
      <c r="C34" s="56">
        <f>-1720482/1.95583</f>
        <v>-879668.47834423243</v>
      </c>
      <c r="D34" s="13"/>
      <c r="E34" s="13"/>
      <c r="F34" s="31">
        <f>-1048758/1.95583</f>
        <v>-536221.4507395837</v>
      </c>
      <c r="G34" s="12"/>
      <c r="H34" s="33"/>
      <c r="I34" s="33"/>
      <c r="J34" s="28"/>
      <c r="M34" s="3"/>
      <c r="N34" s="3"/>
      <c r="O34" s="3"/>
      <c r="P34" s="3"/>
    </row>
    <row r="35" spans="1:18" x14ac:dyDescent="0.25">
      <c r="A35" s="10"/>
      <c r="B35" s="17" t="s">
        <v>25</v>
      </c>
      <c r="C35" s="56">
        <f>-156908/1.95583</f>
        <v>-80225.786494736254</v>
      </c>
      <c r="D35" s="13"/>
      <c r="E35" s="13"/>
      <c r="F35" s="31">
        <f>-184730/1.95583</f>
        <v>-94450.949213377447</v>
      </c>
      <c r="G35" s="12"/>
      <c r="H35" s="33"/>
      <c r="I35" s="33"/>
      <c r="J35" s="28"/>
    </row>
    <row r="36" spans="1:18" x14ac:dyDescent="0.25">
      <c r="A36" s="10"/>
      <c r="B36" s="17" t="s">
        <v>73</v>
      </c>
      <c r="C36" s="56">
        <f>-11118/1.95583-C31</f>
        <v>-4858.3430480031502</v>
      </c>
      <c r="D36" s="10"/>
      <c r="E36" s="10"/>
      <c r="F36" s="20">
        <f>-27436/1.95583</f>
        <v>-14027.80405249945</v>
      </c>
      <c r="G36" s="12"/>
      <c r="H36" s="10"/>
      <c r="I36" s="10"/>
      <c r="J36" s="28"/>
    </row>
    <row r="37" spans="1:18" x14ac:dyDescent="0.25">
      <c r="A37" s="10"/>
      <c r="B37" s="17" t="s">
        <v>15</v>
      </c>
      <c r="C37" s="56">
        <f>-6144/1.95583</f>
        <v>-3141.3773180695666</v>
      </c>
      <c r="D37" s="10"/>
      <c r="E37" s="10"/>
      <c r="F37" s="20">
        <f>-5080/1.95583</f>
        <v>-2597.3627564767899</v>
      </c>
      <c r="G37" s="12"/>
      <c r="H37" s="10"/>
      <c r="I37" s="10"/>
      <c r="J37" s="28"/>
    </row>
    <row r="38" spans="1:18" x14ac:dyDescent="0.25">
      <c r="A38" s="10"/>
      <c r="B38" s="17" t="s">
        <v>14</v>
      </c>
      <c r="C38" s="56">
        <f>-287976/1.95583</f>
        <v>-147239.79077936223</v>
      </c>
      <c r="D38" s="10"/>
      <c r="E38" s="10"/>
      <c r="F38" s="20">
        <f>-260165/1.95583</f>
        <v>-133020.25227141418</v>
      </c>
      <c r="G38" s="12"/>
      <c r="H38" s="10"/>
      <c r="I38" s="10"/>
      <c r="J38" s="28"/>
    </row>
    <row r="39" spans="1:18" x14ac:dyDescent="0.25">
      <c r="A39" s="10"/>
      <c r="B39" s="17" t="s">
        <v>47</v>
      </c>
      <c r="C39" s="56">
        <v>0</v>
      </c>
      <c r="D39" s="10"/>
      <c r="E39" s="10"/>
      <c r="F39" s="20">
        <f>-1596/1.95583</f>
        <v>-816.0218423891647</v>
      </c>
      <c r="G39" s="12"/>
      <c r="H39" s="10"/>
      <c r="I39" s="10"/>
      <c r="J39" s="28"/>
    </row>
    <row r="40" spans="1:18" x14ac:dyDescent="0.25">
      <c r="A40" s="10"/>
      <c r="B40" s="17" t="s">
        <v>72</v>
      </c>
      <c r="C40" s="56">
        <v>0</v>
      </c>
      <c r="D40" s="10"/>
      <c r="E40" s="10"/>
      <c r="F40" s="20">
        <f>-100/1.95583</f>
        <v>-51.129188119621851</v>
      </c>
      <c r="G40" s="12"/>
      <c r="H40" s="10"/>
      <c r="I40" s="10"/>
      <c r="J40" s="28"/>
    </row>
    <row r="41" spans="1:18" x14ac:dyDescent="0.25">
      <c r="A41" s="11"/>
      <c r="B41" s="13"/>
      <c r="C41" s="56"/>
      <c r="D41" s="10"/>
      <c r="E41" s="10"/>
      <c r="F41" s="19"/>
      <c r="G41" s="10"/>
      <c r="H41" s="10"/>
      <c r="I41" s="10"/>
      <c r="J41" s="28"/>
    </row>
    <row r="42" spans="1:18" ht="15.75" x14ac:dyDescent="0.25">
      <c r="A42" s="13" t="s">
        <v>16</v>
      </c>
      <c r="B42" s="16" t="s">
        <v>26</v>
      </c>
      <c r="C42" s="57">
        <f>SUM(C43:C44)</f>
        <v>-379.37857584759411</v>
      </c>
      <c r="D42" s="10"/>
      <c r="E42" s="10"/>
      <c r="F42" s="21">
        <f>SUM(F43:F44)</f>
        <v>-80.784117229002533</v>
      </c>
      <c r="G42" s="10"/>
      <c r="H42" s="10"/>
      <c r="I42" s="10"/>
      <c r="J42" s="28"/>
      <c r="M42" s="44"/>
      <c r="N42" s="44"/>
      <c r="O42" s="44"/>
      <c r="P42" s="44"/>
    </row>
    <row r="43" spans="1:18" x14ac:dyDescent="0.25">
      <c r="A43" s="10"/>
      <c r="B43" s="17" t="s">
        <v>27</v>
      </c>
      <c r="C43" s="56">
        <f>-108/1.95583</f>
        <v>-55.219523169191596</v>
      </c>
      <c r="D43" s="10"/>
      <c r="E43" s="10"/>
      <c r="F43" s="20">
        <f>-2/1.95583</f>
        <v>-1.022583762392437</v>
      </c>
      <c r="G43" s="10"/>
      <c r="H43" s="10"/>
      <c r="I43" s="10"/>
      <c r="J43" s="28"/>
    </row>
    <row r="44" spans="1:18" x14ac:dyDescent="0.25">
      <c r="A44" s="10"/>
      <c r="B44" s="17" t="s">
        <v>17</v>
      </c>
      <c r="C44" s="56">
        <f>-634/1.95583</f>
        <v>-324.15905267840253</v>
      </c>
      <c r="D44" s="10"/>
      <c r="E44" s="10"/>
      <c r="F44" s="20">
        <f>-156/1.95583</f>
        <v>-79.761533466610089</v>
      </c>
      <c r="G44" s="10"/>
      <c r="H44" s="10"/>
      <c r="I44" s="10"/>
      <c r="J44" s="28"/>
    </row>
    <row r="45" spans="1:18" x14ac:dyDescent="0.25">
      <c r="A45" s="10"/>
      <c r="B45" s="13"/>
      <c r="C45" s="58"/>
      <c r="D45" s="10"/>
      <c r="E45" s="14"/>
      <c r="F45" s="19"/>
      <c r="G45" s="10"/>
      <c r="H45" s="10"/>
      <c r="I45" s="10"/>
      <c r="J45" s="28"/>
    </row>
    <row r="46" spans="1:18" ht="15.75" x14ac:dyDescent="0.25">
      <c r="A46" s="13" t="s">
        <v>18</v>
      </c>
      <c r="B46" s="16" t="s">
        <v>28</v>
      </c>
      <c r="C46" s="57">
        <f>SUM(C47:C50)</f>
        <v>-33529.498985085622</v>
      </c>
      <c r="D46" s="10"/>
      <c r="E46" s="10"/>
      <c r="F46" s="21">
        <f>SUM(F47:F50)</f>
        <v>-477855.43733351055</v>
      </c>
      <c r="G46" s="10"/>
      <c r="H46" s="10"/>
      <c r="I46" s="10"/>
      <c r="J46" s="28"/>
      <c r="M46" s="44"/>
      <c r="N46" s="44"/>
      <c r="O46" s="44"/>
      <c r="P46" s="44"/>
      <c r="Q46" s="44"/>
      <c r="R46" s="44"/>
    </row>
    <row r="47" spans="1:18" x14ac:dyDescent="0.25">
      <c r="A47" s="13"/>
      <c r="B47" s="17" t="s">
        <v>74</v>
      </c>
      <c r="C47" s="59">
        <f>-17181/1.95583</f>
        <v>-8784.5058108322301</v>
      </c>
      <c r="D47" s="46"/>
      <c r="E47" s="46"/>
      <c r="F47" s="32">
        <f>-879348/1.95583</f>
        <v>-449603.49314613233</v>
      </c>
      <c r="G47" s="10"/>
      <c r="H47" s="10"/>
      <c r="I47" s="10"/>
      <c r="J47" s="28"/>
      <c r="M47" s="44"/>
    </row>
    <row r="48" spans="1:18" x14ac:dyDescent="0.25">
      <c r="A48" s="13"/>
      <c r="B48" s="17" t="s">
        <v>48</v>
      </c>
      <c r="C48" s="59">
        <v>0</v>
      </c>
      <c r="D48" s="46"/>
      <c r="E48" s="46"/>
      <c r="F48" s="32">
        <f>-168/1.95583</f>
        <v>-85.897036040964707</v>
      </c>
      <c r="G48" s="10"/>
      <c r="H48" s="10"/>
      <c r="I48" s="10"/>
      <c r="J48" s="28"/>
      <c r="M48" s="44"/>
    </row>
    <row r="49" spans="1:10" x14ac:dyDescent="0.25">
      <c r="A49" s="10"/>
      <c r="B49" s="18" t="s">
        <v>49</v>
      </c>
      <c r="C49" s="56">
        <v>0</v>
      </c>
      <c r="D49" s="10"/>
      <c r="E49" s="10"/>
      <c r="F49" s="20">
        <f>-5/1.95583</f>
        <v>-2.5564594059810926</v>
      </c>
      <c r="G49" s="10"/>
      <c r="H49" s="10"/>
      <c r="I49" s="10"/>
      <c r="J49" s="28"/>
    </row>
    <row r="50" spans="1:10" ht="25.5" x14ac:dyDescent="0.25">
      <c r="A50" s="10"/>
      <c r="B50" s="18" t="s">
        <v>75</v>
      </c>
      <c r="C50" s="56">
        <f>-48397/1.95583</f>
        <v>-24744.993174253388</v>
      </c>
      <c r="D50" s="10"/>
      <c r="E50" s="10"/>
      <c r="F50" s="20">
        <f>-55083/1.95583</f>
        <v>-28163.490691931303</v>
      </c>
      <c r="G50" s="10"/>
      <c r="H50" s="10"/>
      <c r="I50" s="10"/>
      <c r="J50" s="28"/>
    </row>
    <row r="51" spans="1:10" x14ac:dyDescent="0.25">
      <c r="A51" s="15" t="s">
        <v>19</v>
      </c>
      <c r="B51" s="13"/>
      <c r="C51" s="60"/>
      <c r="D51" s="10"/>
      <c r="E51" s="10"/>
      <c r="F51" s="19"/>
      <c r="G51" s="10"/>
      <c r="H51" s="10"/>
      <c r="I51" s="10"/>
      <c r="J51" s="28"/>
    </row>
    <row r="52" spans="1:10" x14ac:dyDescent="0.25">
      <c r="A52" s="67" t="s">
        <v>20</v>
      </c>
      <c r="B52" s="68"/>
      <c r="C52" s="60">
        <f>C31+C33+C42+C46</f>
        <v>-1149868.8536324732</v>
      </c>
      <c r="D52" s="10"/>
      <c r="E52" s="10"/>
      <c r="F52" s="22">
        <f>F31+F33+F42+F46</f>
        <v>-1259643.2205253013</v>
      </c>
      <c r="G52" s="10"/>
      <c r="H52" s="10"/>
      <c r="I52" s="10"/>
      <c r="J52" s="28"/>
    </row>
    <row r="53" spans="1:10" ht="16.5" customHeight="1" x14ac:dyDescent="0.25"/>
    <row r="54" spans="1:10" x14ac:dyDescent="0.2">
      <c r="B54" s="45" t="s">
        <v>76</v>
      </c>
    </row>
  </sheetData>
  <mergeCells count="10">
    <mergeCell ref="A52:B52"/>
    <mergeCell ref="A3:J3"/>
    <mergeCell ref="A4:J4"/>
    <mergeCell ref="A6:E6"/>
    <mergeCell ref="F6:I6"/>
    <mergeCell ref="A7:J7"/>
    <mergeCell ref="A9:A10"/>
    <mergeCell ref="B9:E9"/>
    <mergeCell ref="F9:I9"/>
    <mergeCell ref="J9:J10"/>
  </mergeCells>
  <hyperlinks>
    <hyperlink ref="A2" r:id="rId1" display="apis://Base=NARH&amp;DocCode=84046&amp;ToPar=Art6&amp;Type=201/" xr:uid="{12B247DB-0B8F-4B84-A693-EE8730ED893B}"/>
    <hyperlink ref="D10" r:id="rId2" display="apis://Base=NARH&amp;DocCode=41765&amp;Type=201/" xr:uid="{E6C2869C-2BFA-452A-8855-13802DB9DEC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088b99d-43cd-4d60-b0a9-8326104c8511">
      <Terms xmlns="http://schemas.microsoft.com/office/infopath/2007/PartnerControls"/>
    </lcf76f155ced4ddcb4097134ff3c332f>
    <TaxCatchAll xmlns="f38f5b12-b473-4caa-8f25-f6d0fa98e77f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6F4881431301648B3F51FC6C4D6D2BD" ma:contentTypeVersion="18" ma:contentTypeDescription="Създаване на нов документ" ma:contentTypeScope="" ma:versionID="b3785f427a0c15494f212260efec0476">
  <xsd:schema xmlns:xsd="http://www.w3.org/2001/XMLSchema" xmlns:xs="http://www.w3.org/2001/XMLSchema" xmlns:p="http://schemas.microsoft.com/office/2006/metadata/properties" xmlns:ns1="http://schemas.microsoft.com/sharepoint/v3" xmlns:ns2="d088b99d-43cd-4d60-b0a9-8326104c8511" xmlns:ns3="f38f5b12-b473-4caa-8f25-f6d0fa98e77f" targetNamespace="http://schemas.microsoft.com/office/2006/metadata/properties" ma:root="true" ma:fieldsID="84c0a2089abe9876a2ba2a82e0472335" ns1:_="" ns2:_="" ns3:_="">
    <xsd:import namespace="http://schemas.microsoft.com/sharepoint/v3"/>
    <xsd:import namespace="d088b99d-43cd-4d60-b0a9-8326104c8511"/>
    <xsd:import namespace="f38f5b12-b473-4caa-8f25-f6d0fa98e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Свойства на единните правила за съвместимост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Действие в ПИ на единните правила за съвместимост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8b99d-43cd-4d60-b0a9-8326104c8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Етикети за изображения" ma:readOnly="false" ma:fieldId="{5cf76f15-5ced-4ddc-b409-7134ff3c332f}" ma:taxonomyMulti="true" ma:sspId="d0c0a117-6ac0-4dba-a78e-ff4a958a2c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f5b12-b473-4caa-8f25-f6d0fa98e7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оделено 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поделени с подробност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b61b5b-5402-4e4a-892f-9e9a029fc356}" ma:internalName="TaxCatchAll" ma:showField="CatchAllData" ma:web="f38f5b12-b473-4caa-8f25-f6d0fa98e7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27805-14FE-4422-92F7-E6572A27E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C47DD-6AFC-4D8E-B0D4-6FDDB2632FE5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58d7dcd-905b-4e1c-8a19-0cacdb5baac1"/>
    <ds:schemaRef ds:uri="http://www.w3.org/XML/1998/namespace"/>
    <ds:schemaRef ds:uri="http://schemas.microsoft.com/sharepoint/v3"/>
    <ds:schemaRef ds:uri="d088b99d-43cd-4d60-b0a9-8326104c8511"/>
    <ds:schemaRef ds:uri="f38f5b12-b473-4caa-8f25-f6d0fa98e77f"/>
  </ds:schemaRefs>
</ds:datastoreItem>
</file>

<file path=customXml/itemProps3.xml><?xml version="1.0" encoding="utf-8"?>
<ds:datastoreItem xmlns:ds="http://schemas.openxmlformats.org/officeDocument/2006/customXml" ds:itemID="{C5225671-26A9-46C8-A1B2-01B6F530C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88b99d-43cd-4d60-b0a9-8326104c8511"/>
    <ds:schemaRef ds:uri="f38f5b12-b473-4caa-8f25-f6d0fa98e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1_2026_EUR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2026-03-31T14:10:14Z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0x010100E6F4881431301648B3F51FC6C4D6D2BD</vt:lpwstr>
  </property>
  <property fmtid="{D5CDD505-2E9C-101B-9397-08002B2CF9AE}" pid="3" name="Order">
    <vt:r8>1607400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